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3.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 me" sheetId="1" state="visible" r:id="rId3"/>
    <sheet name="Summary" sheetId="2" state="visible" r:id="rId4"/>
    <sheet name="All Projects" sheetId="3" state="visible" r:id="rId5"/>
  </sheets>
  <definedNames>
    <definedName function="false" hidden="true" localSheetId="2" name="_xlnm._FilterDatabase" vbProcedure="false">'All Projects'!$A$1:$O$1355</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<sst xmlns="http://schemas.openxmlformats.org/spreadsheetml/2006/main" count="9574" uniqueCount="502">
  <si>
    <t xml:space="preserve">LEED Certified Projects in Saudi Arabia</t>
  </si>
  <si>
    <t xml:space="preserve">Complete dataset, 2009 to July 2026</t>
  </si>
  <si>
    <t xml:space="preserve">What this file is</t>
  </si>
  <si>
    <t xml:space="preserve">Contents</t>
  </si>
  <si>
    <t xml:space="preserve">Every LEED certified project recorded in Saudi Arabia in the USGBC public project directory, with two calculated columns added.</t>
  </si>
  <si>
    <t xml:space="preserve">Row count</t>
  </si>
  <si>
    <t xml:space="preserve">1,354 certified projects</t>
  </si>
  <si>
    <t xml:space="preserve">Date range</t>
  </si>
  <si>
    <t xml:space="preserve">18 September 2009 to 24 July 2026</t>
  </si>
  <si>
    <t xml:space="preserve">Retrieved</t>
  </si>
  <si>
    <t xml:space="preserve">29 July 2026</t>
  </si>
  <si>
    <t xml:space="preserve">Source and licence</t>
  </si>
  <si>
    <t xml:space="preserve">Original source</t>
  </si>
  <si>
    <t xml:space="preserve">USGBC Public LEED Project Directory, filtered to Saudi Arabia. https://www.usgbc.org/projects</t>
  </si>
  <si>
    <t xml:space="preserve">Rights</t>
  </si>
  <si>
    <t xml:space="preserve">The underlying project records are published by the U.S. Green Building Council. This file reorganises that public data and adds calculated columns.</t>
  </si>
  <si>
    <t xml:space="preserve">Attribution</t>
  </si>
  <si>
    <t xml:space="preserve">If you use these figures, please cite: Archiroots analysis of the USGBC Public LEED Project Directory, July 2026. https://archiroots.com/leed-certification-in-saudi-arabia/</t>
  </si>
  <si>
    <t xml:space="preserve">Columns we added</t>
  </si>
  <si>
    <t xml:space="preserve">Gross Floor Area (sq m)</t>
  </si>
  <si>
    <t xml:space="preserve">Normalised from the reported figure. Where the source unit is square feet, the value is multiplied by 0.092903. Formula, not a pasted number.</t>
  </si>
  <si>
    <t xml:space="preserve">Months to Certify</t>
  </si>
  <si>
    <t xml:space="preserve">Certification date minus registration date, divided by 30.44. Blank where either date is missing.</t>
  </si>
  <si>
    <t xml:space="preserve">City (standardised)</t>
  </si>
  <si>
    <t xml:space="preserve">The source directory spells some cities several ways (Dharan and Dhahran, AL WAHJ and Al Wajh, Jubail and Jubail Industrial City). This column consolidates them so counts are accurate. The original spelling is kept in column C.</t>
  </si>
  <si>
    <t xml:space="preserve">Project Scale</t>
  </si>
  <si>
    <t xml:space="preserve">Our classification. 'Residential unit' means a LEED for Homes (v2008) record or an individually certified villa. Everything else is 'Commercial-scale'.</t>
  </si>
  <si>
    <t xml:space="preserve">Why the Project Scale column matters</t>
  </si>
  <si>
    <t xml:space="preserve">807 of the 1,354 records are LEED for Homes units, most of them from a single Riyadh residential development certified in 2017. A further 278 are individually certified resort villas along the Red Sea coast and in AMAALA. Each of those is a separate directory record.</t>
  </si>
  <si>
    <t xml:space="preserve">That is why the raw count of 1,354 is not comparable to other countries' project counts. Filter to 'Commercial-scale' and you get 269 offices, hospitals, airports, schools, factories, hotels and retail fit-outs. Use that number for market comparisons.</t>
  </si>
  <si>
    <t xml:space="preserve">Notes and limitations</t>
  </si>
  <si>
    <t xml:space="preserve">Confidential projects are excluded by USGBC from the public directory, so the true certified count is slightly higher than what appears here.</t>
  </si>
  <si>
    <t xml:space="preserve">A points value of 0 or blank appears on some records, usually recertifications and campus or group projects. Those rows are excluded from any score-based calculation on the Summary tab.</t>
  </si>
  <si>
    <t xml:space="preserve">Registered but not yet certified projects are not included. This file is certified projects only.</t>
  </si>
  <si>
    <t xml:space="preserve">Prepared by Shadi AbouSamra, LEED AP BD+C, WELL AP · Archiroots · archiroots.com</t>
  </si>
  <si>
    <t xml:space="preserve">Summary</t>
  </si>
  <si>
    <t xml:space="preserve">Every figure below is a live formula reading the All Projects tab. Change the data and these update.</t>
  </si>
  <si>
    <t xml:space="preserve">Headline</t>
  </si>
  <si>
    <t xml:space="preserve">Certified projects, all records</t>
  </si>
  <si>
    <t xml:space="preserve">Commercial-scale projects</t>
  </si>
  <si>
    <t xml:space="preserve">Offices, hospitals, airports, schools, factories, hotels, retail</t>
  </si>
  <si>
    <t xml:space="preserve">Residential units</t>
  </si>
  <si>
    <t xml:space="preserve">LEED for Homes units and individually certified villas</t>
  </si>
  <si>
    <t xml:space="preserve">Total certified area (sq m), all records</t>
  </si>
  <si>
    <t xml:space="preserve">Total certified area (sq m), commercial-scale</t>
  </si>
  <si>
    <t xml:space="preserve">Certification level</t>
  </si>
  <si>
    <t xml:space="preserve">Commercial-scale</t>
  </si>
  <si>
    <t xml:space="preserve">Share</t>
  </si>
  <si>
    <t xml:space="preserve">Platinum</t>
  </si>
  <si>
    <t xml:space="preserve">Gold</t>
  </si>
  <si>
    <t xml:space="preserve">Silver</t>
  </si>
  <si>
    <t xml:space="preserve">Certified</t>
  </si>
  <si>
    <t xml:space="preserve">Where the projects are</t>
  </si>
  <si>
    <t xml:space="preserve">All records</t>
  </si>
  <si>
    <t xml:space="preserve">Riyadh</t>
  </si>
  <si>
    <t xml:space="preserve">Jeddah</t>
  </si>
  <si>
    <t xml:space="preserve">Dammam</t>
  </si>
  <si>
    <t xml:space="preserve">The Red Sea</t>
  </si>
  <si>
    <t xml:space="preserve">Dhahran</t>
  </si>
  <si>
    <t xml:space="preserve">Scores, commercial-scale projects only</t>
  </si>
  <si>
    <t xml:space="preserve">Projects with a recorded score above zero</t>
  </si>
  <si>
    <t xml:space="preserve">Scoring 60 to 63 points (just past the Gold line)</t>
  </si>
  <si>
    <t xml:space="preserve">The Gold threshold is 60 points</t>
  </si>
  <si>
    <t xml:space="preserve">Scoring exactly 61 points</t>
  </si>
  <si>
    <t xml:space="preserve">The single most common score in the Kingdom</t>
  </si>
  <si>
    <t xml:space="preserve">Median score</t>
  </si>
  <si>
    <t xml:space="preserve">Time from registration to certification</t>
  </si>
  <si>
    <t xml:space="preserve">Median months, all commercial-scale</t>
  </si>
  <si>
    <t xml:space="preserve">Median months, certified 2024 onward</t>
  </si>
  <si>
    <t xml:space="preserve">This is the figure to plan against</t>
  </si>
  <si>
    <t xml:space="preserve">Commercial-scale certified 2024 onward</t>
  </si>
  <si>
    <t xml:space="preserve">Certifications per year, commercial-scale</t>
  </si>
  <si>
    <t xml:space="preserve">2020</t>
  </si>
  <si>
    <t xml:space="preserve">2021</t>
  </si>
  <si>
    <t xml:space="preserve">2022</t>
  </si>
  <si>
    <t xml:space="preserve">2023</t>
  </si>
  <si>
    <t xml:space="preserve">2024</t>
  </si>
  <si>
    <t xml:space="preserve">2025</t>
  </si>
  <si>
    <t xml:space="preserve">2026</t>
  </si>
  <si>
    <t xml:space="preserve">Partial year, through 24 July 2026</t>
  </si>
  <si>
    <t xml:space="preserve">Source: USGBC Public LEED Project Directory, retrieved 29 July 2026. Analysis by Archiroots. archiroots.com/leed-certification-in-saudi-arabia/</t>
  </si>
  <si>
    <t xml:space="preserve">ID</t>
  </si>
  <si>
    <t xml:space="preserve">Project Name</t>
  </si>
  <si>
    <t xml:space="preserve">City</t>
  </si>
  <si>
    <t xml:space="preserve">Country</t>
  </si>
  <si>
    <t xml:space="preserve">Rating System Version</t>
  </si>
  <si>
    <t xml:space="preserve">Certification Level</t>
  </si>
  <si>
    <t xml:space="preserve">Points Achieved</t>
  </si>
  <si>
    <t xml:space="preserve">Certification Date</t>
  </si>
  <si>
    <t xml:space="preserve">Gross Floor Area (as reported)</t>
  </si>
  <si>
    <t xml:space="preserve">Unit</t>
  </si>
  <si>
    <t xml:space="preserve">Registration Date</t>
  </si>
  <si>
    <t xml:space="preserve">Riyadh Pre-fabrication plants for the Sedra and Riyadh Eastern Blocks-Factory 1 and Factory 2</t>
  </si>
  <si>
    <t xml:space="preserve">Saudi Arabia</t>
  </si>
  <si>
    <t xml:space="preserve">v4</t>
  </si>
  <si>
    <t xml:space="preserve">sq m</t>
  </si>
  <si>
    <t xml:space="preserve">Six Senses AMAALA</t>
  </si>
  <si>
    <t xml:space="preserve">AL WAHJ</t>
  </si>
  <si>
    <t xml:space="preserve">Al Wajh</t>
  </si>
  <si>
    <t xml:space="preserve">CHANEL SA6004 SA ETOILE GROUP RIYADH SOL</t>
  </si>
  <si>
    <t xml:space="preserve">AMAAD BUSINESS PARK HOTEL</t>
  </si>
  <si>
    <t xml:space="preserve">BSF - Al-Muhammadiyah Branch</t>
  </si>
  <si>
    <t xml:space="preserve">BSF - Riyadh Main Branch</t>
  </si>
  <si>
    <t xml:space="preserve">Jeddah IV Data Center</t>
  </si>
  <si>
    <t xml:space="preserve">Abha Entertainment complex</t>
  </si>
  <si>
    <t xml:space="preserve">Abha</t>
  </si>
  <si>
    <t xml:space="preserve">sq ft</t>
  </si>
  <si>
    <t xml:space="preserve">Prince Mohammed bin Salman Global Center for Arabic Calligraphy - DAR ALQALAM</t>
  </si>
  <si>
    <t xml:space="preserve">Omar Bin Al Khattab Road, Al Madinah Al</t>
  </si>
  <si>
    <t xml:space="preserve">Al Madinah</t>
  </si>
  <si>
    <t xml:space="preserve">Sahayeb Data Park Riyadh DC2, Ph1</t>
  </si>
  <si>
    <t xml:space="preserve">Sanofi Regional Headquarter</t>
  </si>
  <si>
    <t xml:space="preserve">Dune Villa 05 -  5BR</t>
  </si>
  <si>
    <t xml:space="preserve">v4.1</t>
  </si>
  <si>
    <t xml:space="preserve">Dune Villa 03 -  5BR</t>
  </si>
  <si>
    <t xml:space="preserve">Dune Villa 02 -  5BR</t>
  </si>
  <si>
    <t xml:space="preserve">Dune Villa 04 -  5BR</t>
  </si>
  <si>
    <t xml:space="preserve">Dune Villa 06 -  5BR</t>
  </si>
  <si>
    <t xml:space="preserve">Dune Villa 01 -  5BR</t>
  </si>
  <si>
    <t xml:space="preserve">Al Salama Hospital</t>
  </si>
  <si>
    <t xml:space="preserve">Dior Solitaire Riyadh</t>
  </si>
  <si>
    <t xml:space="preserve">Al Qaryan Headquarter</t>
  </si>
  <si>
    <t xml:space="preserve">MIRAVAL THE RED SEA</t>
  </si>
  <si>
    <t xml:space="preserve">Four Seasons  The Red Sea</t>
  </si>
  <si>
    <t xml:space="preserve">Red Sea Hospital</t>
  </si>
  <si>
    <t xml:space="preserve">Central Services Center</t>
  </si>
  <si>
    <t xml:space="preserve">Tabuk Entertainment Complex</t>
  </si>
  <si>
    <t xml:space="preserve">Tabuk</t>
  </si>
  <si>
    <t xml:space="preserve">SAK Consultant Head Office, Jeddah</t>
  </si>
  <si>
    <t xml:space="preserve">v2009</t>
  </si>
  <si>
    <t xml:space="preserve">CHANEL SA5501 SA Nakheel Mall</t>
  </si>
  <si>
    <t xml:space="preserve">Riyadh Schools Al Malqa - Boys</t>
  </si>
  <si>
    <t xml:space="preserve">AL AALAMI FACTORY FOR FURNITURE AND WOODEN INDUSTRIES</t>
  </si>
  <si>
    <t xml:space="preserve">RIYADH</t>
  </si>
  <si>
    <t xml:space="preserve">Emirates NBD KSA Headquarter Branch</t>
  </si>
  <si>
    <t xml:space="preserve">KAFD Parcel 3.01</t>
  </si>
  <si>
    <t xml:space="preserve">PENTA Retail Center</t>
  </si>
  <si>
    <t xml:space="preserve">Bupa Arabia KAFD - Riyadh</t>
  </si>
  <si>
    <t xml:space="preserve">King Khalid International Airport T3,T4</t>
  </si>
  <si>
    <t xml:space="preserve">BSF - Kingdom Tower Branch</t>
  </si>
  <si>
    <t xml:space="preserve">King Khalid International Airport T5</t>
  </si>
  <si>
    <t xml:space="preserve">Emirates NBD KSA Head Quarter</t>
  </si>
  <si>
    <t xml:space="preserve">New SIMAH Head Office Building</t>
  </si>
  <si>
    <t xml:space="preserve">Centre of Artificial Intelligence for Security (CAIS)</t>
  </si>
  <si>
    <t xml:space="preserve">NAUSS, Riyadh</t>
  </si>
  <si>
    <t xml:space="preserve">Sahayeb Data Park Dammam DC3, Ph1</t>
  </si>
  <si>
    <t xml:space="preserve">Digital City, RD-01 Building</t>
  </si>
  <si>
    <t xml:space="preserve">JLL Riyadh - KAFD South Tower</t>
  </si>
  <si>
    <t xml:space="preserve">Tiffany &amp; Co Centria Mall</t>
  </si>
  <si>
    <t xml:space="preserve">Alat Technologies Company</t>
  </si>
  <si>
    <t xml:space="preserve">Al Rajhi - Al Khobar Regional Office</t>
  </si>
  <si>
    <t xml:space="preserve">Al Kobar</t>
  </si>
  <si>
    <t xml:space="preserve">Al Khobar</t>
  </si>
  <si>
    <t xml:space="preserve">Damac Digital Riyadh-A Data Center</t>
  </si>
  <si>
    <t xml:space="preserve">Tharbah Medical Centre</t>
  </si>
  <si>
    <t xml:space="preserve">ALULA</t>
  </si>
  <si>
    <t xml:space="preserve">AlUla</t>
  </si>
  <si>
    <t xml:space="preserve">Emirates NBD Diplomatic Quarter Branch</t>
  </si>
  <si>
    <t xml:space="preserve">Granada Business Park A6 Tower</t>
  </si>
  <si>
    <t xml:space="preserve">PANDA RETAIL COMPANY</t>
  </si>
  <si>
    <t xml:space="preserve">Islamic Development Bank</t>
  </si>
  <si>
    <t xml:space="preserve">Masar Destination</t>
  </si>
  <si>
    <t xml:space="preserve">Makkah Al Mukarramah</t>
  </si>
  <si>
    <t xml:space="preserve">sq kms</t>
  </si>
  <si>
    <t xml:space="preserve">Makkah</t>
  </si>
  <si>
    <t xml:space="preserve">KAFD PARCEL 3.02 &amp; 3.06 &amp; 3.11 ROOF</t>
  </si>
  <si>
    <t xml:space="preserve">Sahayeb Data Park Dammam DC1, Ph1</t>
  </si>
  <si>
    <t xml:space="preserve">Granada Business Park A2 Tower</t>
  </si>
  <si>
    <t xml:space="preserve">Granada Business Park A4 Tower</t>
  </si>
  <si>
    <t xml:space="preserve">Riyadh Schools Misk City Girls</t>
  </si>
  <si>
    <t xml:space="preserve">Monshaat Small &amp; Medium Enterprises General Authority</t>
  </si>
  <si>
    <t xml:space="preserve">Sahayeb Data Park Dammam DC2, Ph1</t>
  </si>
  <si>
    <t xml:space="preserve">TBV Linear Studios - Building 5</t>
  </si>
  <si>
    <t xml:space="preserve">TBV Linear Studios - Building 1</t>
  </si>
  <si>
    <t xml:space="preserve">TBV Linear Studios - Building 3</t>
  </si>
  <si>
    <t xml:space="preserve">TBV Linear Studios - Building 4</t>
  </si>
  <si>
    <t xml:space="preserve">TBV Linear Studios - Building 2</t>
  </si>
  <si>
    <t xml:space="preserve">TBV Linear Studios - Building 6</t>
  </si>
  <si>
    <t xml:space="preserve">TBV Linear Studios - Building 7</t>
  </si>
  <si>
    <t xml:space="preserve">ALPIN Limited Riyadh Office</t>
  </si>
  <si>
    <t xml:space="preserve">EXPEC Advanced Research Center</t>
  </si>
  <si>
    <t xml:space="preserve">SLS The Red Sea</t>
  </si>
  <si>
    <t xml:space="preserve">RSG - AMAALA Community</t>
  </si>
  <si>
    <t xml:space="preserve">Duba</t>
  </si>
  <si>
    <t xml:space="preserve">TBV Linear Apartments Expansion</t>
  </si>
  <si>
    <t xml:space="preserve">Granada Mall</t>
  </si>
  <si>
    <t xml:space="preserve">Riyadh School Boys</t>
  </si>
  <si>
    <t xml:space="preserve">TBV Type Z Expansion - 12 Buildings</t>
  </si>
  <si>
    <t xml:space="preserve">KFUPM Business Park - Bldg No.1 Parcel 3</t>
  </si>
  <si>
    <t xml:space="preserve">Turtle Bay Village- Community Center</t>
  </si>
  <si>
    <t xml:space="preserve">Intercontinental The Red Sea Resort</t>
  </si>
  <si>
    <t xml:space="preserve">RSG- Turtle Bay - School</t>
  </si>
  <si>
    <t xml:space="preserve">The Red Sea - International Airport</t>
  </si>
  <si>
    <t xml:space="preserve">Dune Villa 28 -  3BR</t>
  </si>
  <si>
    <t xml:space="preserve">Dune Villa 02 -  4BR</t>
  </si>
  <si>
    <t xml:space="preserve">Dune Villa 03 -  4BR</t>
  </si>
  <si>
    <t xml:space="preserve">Dune Villa 06 -  4BR</t>
  </si>
  <si>
    <t xml:space="preserve">Dune Villa 04-  4BR</t>
  </si>
  <si>
    <t xml:space="preserve">Dune Villa 05 -  4BR</t>
  </si>
  <si>
    <t xml:space="preserve">Dune Villa 26 -  3BR</t>
  </si>
  <si>
    <t xml:space="preserve">Dune Villa 27 -  3BR</t>
  </si>
  <si>
    <t xml:space="preserve">Dune Villa 19 -  3BR</t>
  </si>
  <si>
    <t xml:space="preserve">Dune Villa 25 -  3BR</t>
  </si>
  <si>
    <t xml:space="preserve">Dune Villa 24 -  3BR</t>
  </si>
  <si>
    <t xml:space="preserve">Dune Villa 22 -  3BR</t>
  </si>
  <si>
    <t xml:space="preserve">Dune Villa 21 -  3BR</t>
  </si>
  <si>
    <t xml:space="preserve">Dune Villa 20 -  3BR</t>
  </si>
  <si>
    <t xml:space="preserve">Dune Villa 18 -  3BR</t>
  </si>
  <si>
    <t xml:space="preserve">Dune Villa 08 -  4BR</t>
  </si>
  <si>
    <t xml:space="preserve">Dune Villa 07 -  4BR</t>
  </si>
  <si>
    <t xml:space="preserve">Waterside Villa 11 - 3BR</t>
  </si>
  <si>
    <t xml:space="preserve">Dune Villa 09 -  4BR</t>
  </si>
  <si>
    <t xml:space="preserve">Waterside Villa 09 - 3BR</t>
  </si>
  <si>
    <t xml:space="preserve">Waterside Villa 15 - 3BR</t>
  </si>
  <si>
    <t xml:space="preserve">Waterside Villa 14 - 3BR</t>
  </si>
  <si>
    <t xml:space="preserve">Waterside Villa 13 - 3BR</t>
  </si>
  <si>
    <t xml:space="preserve">Waterside Villa 12 - 3BR</t>
  </si>
  <si>
    <t xml:space="preserve">Dune Villa 16 -  3BR</t>
  </si>
  <si>
    <t xml:space="preserve">Waterside Villa 10 - 3BR</t>
  </si>
  <si>
    <t xml:space="preserve">Waterside Villa 08 - 3BR</t>
  </si>
  <si>
    <t xml:space="preserve">Waterside Villa 01 - 3BR</t>
  </si>
  <si>
    <t xml:space="preserve">Waterside Villa 07 - 3BR</t>
  </si>
  <si>
    <t xml:space="preserve">Waterside Villa 06 - 3BR</t>
  </si>
  <si>
    <t xml:space="preserve">Waterside Villa 05 - 3BR</t>
  </si>
  <si>
    <t xml:space="preserve">Waterside Villa 04 - 3BR</t>
  </si>
  <si>
    <t xml:space="preserve">Waterside Villa 03 - 3BR</t>
  </si>
  <si>
    <t xml:space="preserve">Waterside Villa 02 - 3BR</t>
  </si>
  <si>
    <t xml:space="preserve">Dune Villa 17 -  3BR</t>
  </si>
  <si>
    <t xml:space="preserve">Dune Villa 01 -  4BR</t>
  </si>
  <si>
    <t xml:space="preserve">Dune Villa 15 -  3BR</t>
  </si>
  <si>
    <t xml:space="preserve">Waterside Villa 01 - 4BR</t>
  </si>
  <si>
    <t xml:space="preserve">Waterside Villa 21 - 3BR</t>
  </si>
  <si>
    <t xml:space="preserve">Waterside Villa 20 - 3BR</t>
  </si>
  <si>
    <t xml:space="preserve">Waterside Villa 19 - 3BR</t>
  </si>
  <si>
    <t xml:space="preserve">Waterside Villa 18 - 3BR</t>
  </si>
  <si>
    <t xml:space="preserve">Waterside Villa 17 - 3BR</t>
  </si>
  <si>
    <t xml:space="preserve">Waterside Villa 16 - 3BR</t>
  </si>
  <si>
    <t xml:space="preserve">Dune Villa 08 -  3BR</t>
  </si>
  <si>
    <t xml:space="preserve">Dune Villa 07 -  3BR</t>
  </si>
  <si>
    <t xml:space="preserve">Dune Villa 06 -  3BR</t>
  </si>
  <si>
    <t xml:space="preserve">Dune Villa 05 -  3BR</t>
  </si>
  <si>
    <t xml:space="preserve">Dune Villa 04 -  3BR</t>
  </si>
  <si>
    <t xml:space="preserve">Dune Villa 03 -  3BR</t>
  </si>
  <si>
    <t xml:space="preserve">Dune Villa 02 -  3BR</t>
  </si>
  <si>
    <t xml:space="preserve">Dune Villa 01 -  3BR</t>
  </si>
  <si>
    <t xml:space="preserve">Dune Villa 14 -  3BR</t>
  </si>
  <si>
    <t xml:space="preserve">Waterside Villa 22 - 3BR</t>
  </si>
  <si>
    <t xml:space="preserve">Dune Villa 23 -  3BR</t>
  </si>
  <si>
    <t xml:space="preserve">Waterside Villa 02 - 4BR</t>
  </si>
  <si>
    <t xml:space="preserve">Dune Villa 12 -  3BR</t>
  </si>
  <si>
    <t xml:space="preserve">Waterside Villa 04 - 4BR</t>
  </si>
  <si>
    <t xml:space="preserve">Waterside Villa 05 - 4BR</t>
  </si>
  <si>
    <t xml:space="preserve">Waterside Villa 06 - 4BR</t>
  </si>
  <si>
    <t xml:space="preserve">Waterside Villa 07 - 4BR</t>
  </si>
  <si>
    <t xml:space="preserve">Waterside Villa 08 - 4BR</t>
  </si>
  <si>
    <t xml:space="preserve">Waterside Villa 09 - 4BR</t>
  </si>
  <si>
    <t xml:space="preserve">Waterside Villa 10 - 4BR</t>
  </si>
  <si>
    <t xml:space="preserve">Waterside Villa 03 - 4BR</t>
  </si>
  <si>
    <t xml:space="preserve">Dune Villa 13 -  3BR</t>
  </si>
  <si>
    <t xml:space="preserve">Dune Villa 09 -  3BR</t>
  </si>
  <si>
    <t xml:space="preserve">Dune Villa 10 -  3BR</t>
  </si>
  <si>
    <t xml:space="preserve">Dune Villa 11 -  3BR</t>
  </si>
  <si>
    <t xml:space="preserve">RSG Central Distribution Center</t>
  </si>
  <si>
    <t xml:space="preserve">Red Sea</t>
  </si>
  <si>
    <t xml:space="preserve">ZHI Headquarters</t>
  </si>
  <si>
    <t xml:space="preserve">Rabigh</t>
  </si>
  <si>
    <t xml:space="preserve">SPARK Square</t>
  </si>
  <si>
    <t xml:space="preserve">Abqaiq</t>
  </si>
  <si>
    <t xml:space="preserve">KAPSARC Iconic Energy Research Center</t>
  </si>
  <si>
    <t xml:space="preserve">Samhan Center</t>
  </si>
  <si>
    <t xml:space="preserve">The Red Sea EDITION</t>
  </si>
  <si>
    <t xml:space="preserve">Western Station</t>
  </si>
  <si>
    <t xml:space="preserve">Ministry of Culture Headquarters</t>
  </si>
  <si>
    <t xml:space="preserve">RSG-TB-Operator Admin Offices</t>
  </si>
  <si>
    <t xml:space="preserve">Ejada Systems Company - HQ  Riyadh</t>
  </si>
  <si>
    <t xml:space="preserve">Bain &amp; Company, Inc. - Riyadh</t>
  </si>
  <si>
    <t xml:space="preserve">NEOM SATCO Laydown office</t>
  </si>
  <si>
    <t xml:space="preserve">Neom</t>
  </si>
  <si>
    <t xml:space="preserve">NEOM</t>
  </si>
  <si>
    <t xml:space="preserve">Sahayeb Data Park Riyadh DC1, Ph1</t>
  </si>
  <si>
    <t xml:space="preserve">VOX Cinemas in Sahara Mall</t>
  </si>
  <si>
    <t xml:space="preserve">The VUE</t>
  </si>
  <si>
    <t xml:space="preserve">Digital City - MU - 04 Tower</t>
  </si>
  <si>
    <t xml:space="preserve">Al Riyad</t>
  </si>
  <si>
    <t xml:space="preserve">Panda - 202</t>
  </si>
  <si>
    <t xml:space="preserve">Bujairi Terrace - East CCA</t>
  </si>
  <si>
    <t xml:space="preserve">Bujairi Terrace - Group Retail</t>
  </si>
  <si>
    <t xml:space="preserve">Bujairi Terrace - Centre Management</t>
  </si>
  <si>
    <t xml:space="preserve">Zallal</t>
  </si>
  <si>
    <t xml:space="preserve">Jeddah Central Development JCD</t>
  </si>
  <si>
    <t xml:space="preserve">ACCEL Int. - Ajyal Center - Girls School</t>
  </si>
  <si>
    <t xml:space="preserve">ACCEL Int. - Ajyal Center - Boys School</t>
  </si>
  <si>
    <t xml:space="preserve">King Abdulaziz Public Transport. Center</t>
  </si>
  <si>
    <t xml:space="preserve">Granada Business Park B2 Tower</t>
  </si>
  <si>
    <t xml:space="preserve">Tadawul</t>
  </si>
  <si>
    <t xml:space="preserve">Granada Business Park A5 Tower</t>
  </si>
  <si>
    <t xml:space="preserve">CHANEL SA6001 SA JEDDAH AL NUJAIMA</t>
  </si>
  <si>
    <t xml:space="preserve">EDGNEX DMM-1 Dammam Data Center</t>
  </si>
  <si>
    <t xml:space="preserve">DAR Engineering</t>
  </si>
  <si>
    <t xml:space="preserve">MISK City</t>
  </si>
  <si>
    <t xml:space="preserve">Al-Tamariat Station,Aljouf,NRD-NCVC</t>
  </si>
  <si>
    <t xml:space="preserve">AL JOUF</t>
  </si>
  <si>
    <t xml:space="preserve">Al Jouf</t>
  </si>
  <si>
    <t xml:space="preserve">SSOIEI</t>
  </si>
  <si>
    <t xml:space="preserve">Thuwal</t>
  </si>
  <si>
    <t xml:space="preserve">PIF Day Care</t>
  </si>
  <si>
    <t xml:space="preserve">KAFD Fire Station</t>
  </si>
  <si>
    <t xml:space="preserve">UBS AG Group</t>
  </si>
  <si>
    <t xml:space="preserve">Emirates NBD Al Khurais Branch</t>
  </si>
  <si>
    <t xml:space="preserve">The Red Sea - Hotel 13 Desert Rock</t>
  </si>
  <si>
    <t xml:space="preserve">The Red Sea - Golf Clubhouse</t>
  </si>
  <si>
    <t xml:space="preserve">Al-Midra Tower</t>
  </si>
  <si>
    <t xml:space="preserve">Yalla Bowling in The Esplanade</t>
  </si>
  <si>
    <t xml:space="preserve">Olaya Towers By Osool</t>
  </si>
  <si>
    <t xml:space="preserve">Nutanix Riyadh</t>
  </si>
  <si>
    <t xml:space="preserve">DVCC DCP - Saudi Tabreed</t>
  </si>
  <si>
    <t xml:space="preserve">SEC HQ - Riyadh</t>
  </si>
  <si>
    <t xml:space="preserve">Downtown Metro Station</t>
  </si>
  <si>
    <t xml:space="preserve">KAFD Metro Station</t>
  </si>
  <si>
    <t xml:space="preserve">RSG Headquarter</t>
  </si>
  <si>
    <t xml:space="preserve">Almoosa Rehabilitation Hospital</t>
  </si>
  <si>
    <t xml:space="preserve">Al-Ahsa</t>
  </si>
  <si>
    <t xml:space="preserve">Al Ahsa</t>
  </si>
  <si>
    <t xml:space="preserve">Saudi National Bank - Ishbiliyah</t>
  </si>
  <si>
    <t xml:space="preserve">The Red Sea -Sheybarah H10</t>
  </si>
  <si>
    <t xml:space="preserve">riyadh</t>
  </si>
  <si>
    <t xml:space="preserve">VOX Cinemas in the Esplanade Mall</t>
  </si>
  <si>
    <t xml:space="preserve">Innov &amp; Product Development Center -LAB7</t>
  </si>
  <si>
    <t xml:space="preserve">Emirates NBD Al Taif Branch</t>
  </si>
  <si>
    <t xml:space="preserve">Al Taif</t>
  </si>
  <si>
    <t xml:space="preserve">Taif</t>
  </si>
  <si>
    <t xml:space="preserve">Al Woroud City Admin Building</t>
  </si>
  <si>
    <t xml:space="preserve">VOX Cinemas in The Roof in Riyadh</t>
  </si>
  <si>
    <t xml:space="preserve">The Red Sea - Hotel 12 Ummahat Al Shaykh</t>
  </si>
  <si>
    <t xml:space="preserve">SOCIAL DEVELOPMENT BANK</t>
  </si>
  <si>
    <t xml:space="preserve">VOX Cinemas in Jubail Galleria Mall</t>
  </si>
  <si>
    <t xml:space="preserve">Al Jubayl</t>
  </si>
  <si>
    <t xml:space="preserve">Jubail</t>
  </si>
  <si>
    <t xml:space="preserve">NESR Oilfield Research &amp; Innovation</t>
  </si>
  <si>
    <t xml:space="preserve">KAAUH</t>
  </si>
  <si>
    <t xml:space="preserve">Misk Schools - Buildings</t>
  </si>
  <si>
    <t xml:space="preserve">Duoffice. A DuBox Solution</t>
  </si>
  <si>
    <t xml:space="preserve">Sharma</t>
  </si>
  <si>
    <t xml:space="preserve">Quantum Saudi OFFICE</t>
  </si>
  <si>
    <t xml:space="preserve">Emirates NBD KAFD Branch.</t>
  </si>
  <si>
    <t xml:space="preserve">Emirates NBD Jubail Branch</t>
  </si>
  <si>
    <t xml:space="preserve">Saudi Central Bank 'SAMA'</t>
  </si>
  <si>
    <t xml:space="preserve">Emirates NBD Jeddah Trio Branch</t>
  </si>
  <si>
    <t xml:space="preserve">Emirates NBD Anas Bin Malik Branch</t>
  </si>
  <si>
    <t xml:space="preserve">Bank AlBilad Tower</t>
  </si>
  <si>
    <t xml:space="preserve">Genesys Riyadh</t>
  </si>
  <si>
    <t xml:space="preserve">The Red Sea - Hotel 11 Ummahat</t>
  </si>
  <si>
    <t xml:space="preserve">Emirates NBD Al Shefa Branch</t>
  </si>
  <si>
    <t xml:space="preserve">Emirates NBD Buraidah Branch</t>
  </si>
  <si>
    <t xml:space="preserve">Qassim</t>
  </si>
  <si>
    <t xml:space="preserve">KFMC - Women's Specialized Hospital</t>
  </si>
  <si>
    <t xml:space="preserve">KFMC - Faculty Of Medicine</t>
  </si>
  <si>
    <t xml:space="preserve">KFMC - Rehabilitation Hospital</t>
  </si>
  <si>
    <t xml:space="preserve">KFMC - Children's Specialized Hospital</t>
  </si>
  <si>
    <t xml:space="preserve">Tarshid HQ</t>
  </si>
  <si>
    <t xml:space="preserve">Emirates NBD Qourtubah Branch</t>
  </si>
  <si>
    <t xml:space="preserve">SA Research Center at KAUST</t>
  </si>
  <si>
    <t xml:space="preserve">The Red Sea Linear Apartments</t>
  </si>
  <si>
    <t xml:space="preserve">Saudia Technic Main Admin. Building</t>
  </si>
  <si>
    <t xml:space="preserve">Jeddah, 23632</t>
  </si>
  <si>
    <t xml:space="preserve">Jameel Square</t>
  </si>
  <si>
    <t xml:space="preserve">The Red Sea - Hotel 14 -Southern Dunes</t>
  </si>
  <si>
    <t xml:space="preserve">KFMC - Main Hospital</t>
  </si>
  <si>
    <t xml:space="preserve">The Red Sea - Management Office</t>
  </si>
  <si>
    <t xml:space="preserve">Turtle Bay Village - Type Z Apartments</t>
  </si>
  <si>
    <t xml:space="preserve">VOX Cinemas in Roshn Front</t>
  </si>
  <si>
    <t xml:space="preserve">Emirates NBD Al-Ahsa Branch</t>
  </si>
  <si>
    <t xml:space="preserve">Al Hofuf</t>
  </si>
  <si>
    <t xml:space="preserve">Saudi Electricity Company - H.Q - Abha</t>
  </si>
  <si>
    <t xml:space="preserve">Diriyah Gate Experience Centre</t>
  </si>
  <si>
    <t xml:space="preserve">Ministry of Environment, Water and Agric</t>
  </si>
  <si>
    <t xml:space="preserve">IHCC - Head Office</t>
  </si>
  <si>
    <t xml:space="preserve">JEDDAH</t>
  </si>
  <si>
    <t xml:space="preserve">OPTIMO, Armah sports company</t>
  </si>
  <si>
    <t xml:space="preserve">Emirates NBD Al Suwaidi Branch</t>
  </si>
  <si>
    <t xml:space="preserve">B-FIT,  Armah sports company</t>
  </si>
  <si>
    <t xml:space="preserve">Emirates NBD Jeddah Park Branch</t>
  </si>
  <si>
    <t xml:space="preserve">Chloe Kingdom Centre</t>
  </si>
  <si>
    <t xml:space="preserve">Saudi Electricity Company - H.Q - Jeddah</t>
  </si>
  <si>
    <t xml:space="preserve">Asharqia Chamber Tower</t>
  </si>
  <si>
    <t xml:space="preserve">Saudi Industrial Development Fund</t>
  </si>
  <si>
    <t xml:space="preserve">King Abdulaziz Center for World Culture</t>
  </si>
  <si>
    <t xml:space="preserve">Artal Prep School - DQ</t>
  </si>
  <si>
    <t xml:space="preserve">NGHA - Riyadh Womens Hospital</t>
  </si>
  <si>
    <t xml:space="preserve">NGHA Jeddah Childrens Hospital</t>
  </si>
  <si>
    <t xml:space="preserve">NGHA - Jeddah Neuroscience Hospital</t>
  </si>
  <si>
    <t xml:space="preserve">Emirates NBD Dammam Branch</t>
  </si>
  <si>
    <t xml:space="preserve">SABIC JUBAIL BUILDING</t>
  </si>
  <si>
    <t xml:space="preserve">Jubail Industrial City</t>
  </si>
  <si>
    <t xml:space="preserve">Parcel 1-15</t>
  </si>
  <si>
    <t xml:space="preserve">Starbucks-King Abdullah Financial Dist.</t>
  </si>
  <si>
    <t xml:space="preserve">Parcel 1-09</t>
  </si>
  <si>
    <t xml:space="preserve">SABB Head Office, Riyadh</t>
  </si>
  <si>
    <t xml:space="preserve">Monsha'at Head Office</t>
  </si>
  <si>
    <t xml:space="preserve">U.S. Consulate General Dhahran</t>
  </si>
  <si>
    <t xml:space="preserve">Emirates NBD Tahliya Branch</t>
  </si>
  <si>
    <t xml:space="preserve">The Red Sea - Villas &amp; Townhouses TH</t>
  </si>
  <si>
    <t xml:space="preserve">Tabuk Region</t>
  </si>
  <si>
    <t xml:space="preserve">The Red Sea - Villas &amp; Townhouses TR 2BR</t>
  </si>
  <si>
    <t xml:space="preserve">The Red Sea - Villas &amp; Townhouses TR 3BR</t>
  </si>
  <si>
    <t xml:space="preserve">The Red Sea - Villas &amp; Townhouses TR 4BR</t>
  </si>
  <si>
    <t xml:space="preserve">Saudi Electricity Company HQ - Phase III</t>
  </si>
  <si>
    <t xml:space="preserve">Almoosa Specialist Hospital-North Tower</t>
  </si>
  <si>
    <t xml:space="preserve">Eastern Province</t>
  </si>
  <si>
    <t xml:space="preserve">Tadawul Tower</t>
  </si>
  <si>
    <t xml:space="preserve">Nahdi Medical Distribution Center-IMDAD</t>
  </si>
  <si>
    <t xml:space="preserve">KAIA Into-Plane APSCO Facility Project</t>
  </si>
  <si>
    <t xml:space="preserve">Kaust Villa</t>
  </si>
  <si>
    <t xml:space="preserve">KAPSARC CDK Facilities</t>
  </si>
  <si>
    <t xml:space="preserve">KAPSARC Community Service &amp; Apartment-3</t>
  </si>
  <si>
    <t xml:space="preserve">KAPSARC Supermarket</t>
  </si>
  <si>
    <t xml:space="preserve">ENBD Al Quds Branch</t>
  </si>
  <si>
    <t xml:space="preserve">KAPSARC Retail &amp; Apartment-2</t>
  </si>
  <si>
    <t xml:space="preserve">KAPSARC Recreation Center &amp; Apartment-1</t>
  </si>
  <si>
    <t xml:space="preserve">IPSO 911 Al Madinah Accomodation Bldg B</t>
  </si>
  <si>
    <t xml:space="preserve">IPSO 911 Dammam Storage Building</t>
  </si>
  <si>
    <t xml:space="preserve">IPSO 911 Al Madinah Substation B</t>
  </si>
  <si>
    <t xml:space="preserve">IPSO 911 Dammam Substation Building A</t>
  </si>
  <si>
    <t xml:space="preserve">IPSO 911 Al Madinah Substation  C</t>
  </si>
  <si>
    <t xml:space="preserve">IPSO 911 Dammam Workshop Building</t>
  </si>
  <si>
    <t xml:space="preserve">IPSO 911 Al Madinah Substation A</t>
  </si>
  <si>
    <t xml:space="preserve">IPSO 911 Dammam Accomodation Building B</t>
  </si>
  <si>
    <t xml:space="preserve">IPSO 911 Dammam Substation Building C</t>
  </si>
  <si>
    <t xml:space="preserve">IPSO 911 Al Madinah Accomodation Bldg A</t>
  </si>
  <si>
    <t xml:space="preserve">IPSO 911 Dammam Accomodation Building A</t>
  </si>
  <si>
    <t xml:space="preserve">IPSO 911 Al Madinah Storage Building</t>
  </si>
  <si>
    <t xml:space="preserve">IPSO 911 Dammam Substation Building B</t>
  </si>
  <si>
    <t xml:space="preserve">IPSO 911 Al Madinah Workshop Building</t>
  </si>
  <si>
    <t xml:space="preserve">2D Interior Design Studio Office</t>
  </si>
  <si>
    <t xml:space="preserve">IPSO 911 Al Madinah Suite Building</t>
  </si>
  <si>
    <t xml:space="preserve">IPSO 911 Dammam Suite Building</t>
  </si>
  <si>
    <t xml:space="preserve">IPSO 911 Dammam Main Building</t>
  </si>
  <si>
    <t xml:space="preserve">IPSO 911 Al Madinah Main Building</t>
  </si>
  <si>
    <t xml:space="preserve">IPSO 911 Dammam MIFON Building</t>
  </si>
  <si>
    <t xml:space="preserve">IPSO 911 Al Madinah MIFON Building</t>
  </si>
  <si>
    <t xml:space="preserve">DOW ME Innovation Center</t>
  </si>
  <si>
    <t xml:space="preserve">Tamer Healthcare Distribution Center</t>
  </si>
  <si>
    <t xml:space="preserve">IPSO 911 Riyadh Accommodation Building A</t>
  </si>
  <si>
    <t xml:space="preserve">IPSO 911 Riyadh Accommodation Building B</t>
  </si>
  <si>
    <t xml:space="preserve">IPSO 911 Riyadh Storage Building</t>
  </si>
  <si>
    <t xml:space="preserve">IPSO 911 Riyadh Substation Building A</t>
  </si>
  <si>
    <t xml:space="preserve">IPSO 911 Riyadh Workshop Building</t>
  </si>
  <si>
    <t xml:space="preserve">IPSO 911 Riyadh Substation Building B</t>
  </si>
  <si>
    <t xml:space="preserve">IPSO 911 Riyadh Substation Building C</t>
  </si>
  <si>
    <t xml:space="preserve">IPSO 911 Riyadh Suite Building</t>
  </si>
  <si>
    <t xml:space="preserve">Al-Nahdi Family Office</t>
  </si>
  <si>
    <t xml:space="preserve">jeddah</t>
  </si>
  <si>
    <t xml:space="preserve">IPSO 911 Riyadh MIFON Building</t>
  </si>
  <si>
    <t xml:space="preserve">IPSO 911 Riyadh Main Building</t>
  </si>
  <si>
    <t xml:space="preserve">Fadhili Admin Complex</t>
  </si>
  <si>
    <t xml:space="preserve">Fadhili</t>
  </si>
  <si>
    <t xml:space="preserve">CCBCSA Sudair Production Facility</t>
  </si>
  <si>
    <t xml:space="preserve">Sudair</t>
  </si>
  <si>
    <t xml:space="preserve">INTERNATIONAL CONVENTION CENTER</t>
  </si>
  <si>
    <t xml:space="preserve">AL MADINAH</t>
  </si>
  <si>
    <t xml:space="preserve">Diyar Al Salam</t>
  </si>
  <si>
    <t xml:space="preserve">Marriott Hotels Diplomatic Quarter</t>
  </si>
  <si>
    <t xml:space="preserve">King Abdulaziz Center</t>
  </si>
  <si>
    <t xml:space="preserve">Dharan</t>
  </si>
  <si>
    <t xml:space="preserve">v2.2</t>
  </si>
  <si>
    <t xml:space="preserve">3M Manufacturing - Dammam/Saudi Arabia</t>
  </si>
  <si>
    <t xml:space="preserve">Al Waseel Hills project</t>
  </si>
  <si>
    <t xml:space="preserve">v2008</t>
  </si>
  <si>
    <t xml:space="preserve">Not specified</t>
  </si>
  <si>
    <t xml:space="preserve">KAUST RP Mosque</t>
  </si>
  <si>
    <t xml:space="preserve">Jeddah-Thuwal</t>
  </si>
  <si>
    <t xml:space="preserve">KAUST RP Administration Building</t>
  </si>
  <si>
    <t xml:space="preserve">KAUST RP Maintenance Services Building</t>
  </si>
  <si>
    <t xml:space="preserve">KAPSARC LEED ND</t>
  </si>
  <si>
    <t xml:space="preserve">acres</t>
  </si>
  <si>
    <t xml:space="preserve">Saudi Snack Foods Co Ltd Dammam</t>
  </si>
  <si>
    <t xml:space="preserve">KAFD 3.04</t>
  </si>
  <si>
    <t xml:space="preserve">v2.0</t>
  </si>
  <si>
    <t xml:space="preserve">KAFD 3-05</t>
  </si>
  <si>
    <t xml:space="preserve">DAR AL YAUM Tower</t>
  </si>
  <si>
    <t xml:space="preserve">Tamer Group - Main Distribution Center</t>
  </si>
  <si>
    <t xml:space="preserve">Parcel 1.08</t>
  </si>
  <si>
    <t xml:space="preserve">Parcel 1.12</t>
  </si>
  <si>
    <t xml:space="preserve">Otis &amp; UTC CCS - Saudi Arabia</t>
  </si>
  <si>
    <t xml:space="preserve">Home of Innovation</t>
  </si>
  <si>
    <t xml:space="preserve">Innovation Center</t>
  </si>
  <si>
    <t xml:space="preserve">King Abdullah Parcel 4.07/4.08</t>
  </si>
  <si>
    <t xml:space="preserve">KAFD Parcel 5.08 Tower D</t>
  </si>
  <si>
    <t xml:space="preserve">KAFD Parcel 5.07, Tower A</t>
  </si>
  <si>
    <t xml:space="preserve">KAFD Parcel 5.08 Tower C</t>
  </si>
  <si>
    <t xml:space="preserve">KAFD Parcel 5.07, Tower B</t>
  </si>
  <si>
    <t xml:space="preserve">King Abdullah Parcel 2.14</t>
  </si>
  <si>
    <t xml:space="preserve">Prince Mohammad Bin Abdulaziz Airport</t>
  </si>
  <si>
    <t xml:space="preserve">Al Madinah Al Munawarah</t>
  </si>
  <si>
    <t xml:space="preserve">KAPSARC Community &amp; Multi-Family</t>
  </si>
  <si>
    <t xml:space="preserve">Hadeed Material Transport Admin Building</t>
  </si>
  <si>
    <t xml:space="preserve">Mars Saudi Arabia</t>
  </si>
  <si>
    <t xml:space="preserve">SABIC Plastics Applications Development</t>
  </si>
  <si>
    <t xml:space="preserve">KAPSARC - Kingdom of Saudi Arabia</t>
  </si>
  <si>
    <t xml:space="preserve">AL-MIDRA</t>
  </si>
  <si>
    <t xml:space="preserve">SABIC Academy Building</t>
  </si>
  <si>
    <t xml:space="preserve">KAUST - Campus</t>
  </si>
</sst>
</file>

<file path=xl/styles.xml><?xml version="1.0" encoding="utf-8"?>
<styleSheet xmlns="http://schemas.openxmlformats.org/spreadsheetml/2006/main">
  <numFmts count="6">
    <numFmt numFmtId="164" formatCode="General"/>
    <numFmt numFmtId="165" formatCode="#,##0.0"/>
    <numFmt numFmtId="166" formatCode="0.0%"/>
    <numFmt numFmtId="167" formatCode="#,##0"/>
    <numFmt numFmtId="168" formatCode="dd\-mmm\-yyyy"/>
    <numFmt numFmtId="169" formatCode="0.0"/>
  </numFmts>
  <fonts count="9">
    <font>
      <sz val="11"/>
      <color theme="1"/>
      <name val="Calibri"/>
      <family val="2"/>
      <charset val="1"/>
    </font>
    <font>
      <sz val="10"/>
      <name val="Arial"/>
      <family val="0"/>
    </font>
    <font>
      <sz val="10"/>
      <name val="Arial"/>
      <family val="0"/>
    </font>
    <font>
      <sz val="10"/>
      <name val="Arial"/>
      <family val="0"/>
    </font>
    <font>
      <b val="true"/>
      <sz val="15"/>
      <color rgb="FF2B3A2F"/>
      <name val="Arial"/>
      <family val="0"/>
      <charset val="1"/>
    </font>
    <font>
      <sz val="9"/>
      <color rgb="FF7A857C"/>
      <name val="Arial"/>
      <family val="0"/>
      <charset val="1"/>
    </font>
    <font>
      <b val="true"/>
      <sz val="11"/>
      <color rgb="FF3C7A3E"/>
      <name val="Arial"/>
      <family val="0"/>
      <charset val="1"/>
    </font>
    <font>
      <b val="true"/>
      <sz val="10"/>
      <color rgb="FF2B3A2F"/>
      <name val="Arial"/>
      <family val="0"/>
      <charset val="1"/>
    </font>
    <font>
      <sz val="10"/>
      <color rgb="FF2B3A2F"/>
      <name val="Arial"/>
      <family val="0"/>
      <charset val="1"/>
    </font>
  </fonts>
  <fills count="3">
    <fill>
      <patternFill patternType="none"/>
    </fill>
    <fill>
      <patternFill patternType="gray125"/>
    </fill>
    <fill>
      <patternFill patternType="solid">
        <fgColor rgb="FFEDF2EC"/>
        <bgColor rgb="FFFFFFCC"/>
      </patternFill>
    </fill>
  </fills>
  <borders count="2">
    <border diagonalUp="false" diagonalDown="false">
      <left/>
      <right/>
      <top/>
      <bottom/>
      <diagonal/>
    </border>
    <border diagonalUp="false" diagonalDown="false">
      <left/>
      <right/>
      <top/>
      <bottom style="thin">
        <color rgb="FFC9CEC7"/>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5">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top" textRotation="0" wrapText="true" indent="0" shrinkToFit="false"/>
      <protection locked="true" hidden="false"/>
    </xf>
    <xf numFmtId="164" fontId="6" fillId="0" borderId="1" xfId="0" applyFont="true" applyBorder="true" applyAlignment="false" applyProtection="false">
      <alignment horizontal="general"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5" fontId="7" fillId="0" borderId="0" xfId="0" applyFont="true" applyBorder="false" applyAlignment="false" applyProtection="false">
      <alignment horizontal="general" vertical="bottom" textRotation="0" wrapText="false" indent="0" shrinkToFit="false"/>
      <protection locked="true" hidden="false"/>
    </xf>
    <xf numFmtId="166" fontId="8" fillId="0" borderId="0" xfId="0" applyFont="true" applyBorder="false" applyAlignment="false" applyProtection="false">
      <alignment horizontal="general" vertical="bottom" textRotation="0" wrapText="false" indent="0" shrinkToFit="false"/>
      <protection locked="true" hidden="false"/>
    </xf>
    <xf numFmtId="167" fontId="8" fillId="0" borderId="0" xfId="0" applyFont="true" applyBorder="false" applyAlignment="false" applyProtection="false">
      <alignment horizontal="general" vertical="bottom" textRotation="0" wrapText="false" indent="0" shrinkToFit="false"/>
      <protection locked="true" hidden="false"/>
    </xf>
    <xf numFmtId="167" fontId="7" fillId="0" borderId="0" xfId="0" applyFont="true" applyBorder="false" applyAlignment="false" applyProtection="false">
      <alignment horizontal="general" vertical="bottom" textRotation="0" wrapText="false" indent="0" shrinkToFit="false"/>
      <protection locked="true" hidden="false"/>
    </xf>
    <xf numFmtId="164" fontId="7" fillId="2" borderId="1" xfId="0" applyFont="true" applyBorder="true" applyAlignment="true" applyProtection="false">
      <alignment horizontal="general" vertical="bottom" textRotation="0" wrapText="true" indent="0" shrinkToFit="false"/>
      <protection locked="true" hidden="false"/>
    </xf>
    <xf numFmtId="168" fontId="8" fillId="0" borderId="0" xfId="0" applyFont="true" applyBorder="false" applyAlignment="false" applyProtection="false">
      <alignment horizontal="general" vertical="bottom" textRotation="0" wrapText="false" indent="0" shrinkToFit="false"/>
      <protection locked="true" hidden="false"/>
    </xf>
    <xf numFmtId="169" fontId="8"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3">
    <dxf>
      <fill>
        <patternFill patternType="solid">
          <fgColor rgb="FFEDF2EC"/>
          <bgColor rgb="FF000000"/>
        </patternFill>
      </fill>
    </dxf>
    <dxf>
      <fill>
        <patternFill patternType="solid">
          <bgColor rgb="FF000000"/>
        </patternFill>
      </fill>
    </dxf>
    <dxf>
      <fill>
        <patternFill patternType="solid">
          <fgColor rgb="FF2B3A2F"/>
          <bgColor rgb="FF000000"/>
        </patternFill>
      </fill>
    </dxf>
  </dxfs>
  <colors>
    <indexedColors>
      <rgbColor rgb="FF000000"/>
      <rgbColor rgb="FFEDF2EC"/>
      <rgbColor rgb="FFFF0000"/>
      <rgbColor rgb="FF00FF00"/>
      <rgbColor rgb="FF0000FF"/>
      <rgbColor rgb="FFFFFF00"/>
      <rgbColor rgb="FFFF00FF"/>
      <rgbColor rgb="FF00FFFF"/>
      <rgbColor rgb="FF800000"/>
      <rgbColor rgb="FF008000"/>
      <rgbColor rgb="FF000080"/>
      <rgbColor rgb="FF808000"/>
      <rgbColor rgb="FF800080"/>
      <rgbColor rgb="FF008080"/>
      <rgbColor rgb="FFC9CEC7"/>
      <rgbColor rgb="FF7A857C"/>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C7A3E"/>
      <rgbColor rgb="FF003300"/>
      <rgbColor rgb="FF333300"/>
      <rgbColor rgb="FF993300"/>
      <rgbColor rgb="FF993366"/>
      <rgbColor rgb="FF333399"/>
      <rgbColor rgb="FF2B3A2F"/>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3.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30"/>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4"/>
    <col collapsed="false" customWidth="true" hidden="false" outlineLevel="0" max="2" min="2" style="0" width="86"/>
  </cols>
  <sheetData>
    <row r="1" customFormat="false" ht="18.55" hidden="false" customHeight="false" outlineLevel="0" collapsed="false">
      <c r="A1" s="1" t="s">
        <v>0</v>
      </c>
    </row>
    <row r="2" customFormat="false" ht="15" hidden="false" customHeight="false" outlineLevel="0" collapsed="false">
      <c r="A2" s="2" t="s">
        <v>1</v>
      </c>
    </row>
    <row r="4" customFormat="false" ht="15" hidden="false" customHeight="false" outlineLevel="0" collapsed="false">
      <c r="A4" s="3" t="s">
        <v>2</v>
      </c>
    </row>
    <row r="5" customFormat="false" ht="25.5" hidden="false" customHeight="true" outlineLevel="0" collapsed="false">
      <c r="A5" s="4" t="s">
        <v>3</v>
      </c>
      <c r="B5" s="5" t="s">
        <v>4</v>
      </c>
    </row>
    <row r="6" customFormat="false" ht="13.5" hidden="false" customHeight="true" outlineLevel="0" collapsed="false">
      <c r="A6" s="4" t="s">
        <v>5</v>
      </c>
      <c r="B6" s="5" t="s">
        <v>6</v>
      </c>
    </row>
    <row r="7" customFormat="false" ht="13.5" hidden="false" customHeight="true" outlineLevel="0" collapsed="false">
      <c r="A7" s="4" t="s">
        <v>7</v>
      </c>
      <c r="B7" s="5" t="s">
        <v>8</v>
      </c>
    </row>
    <row r="8" customFormat="false" ht="13.5" hidden="false" customHeight="true" outlineLevel="0" collapsed="false">
      <c r="A8" s="4" t="s">
        <v>9</v>
      </c>
      <c r="B8" s="5" t="s">
        <v>10</v>
      </c>
    </row>
    <row r="10" customFormat="false" ht="15" hidden="false" customHeight="false" outlineLevel="0" collapsed="false">
      <c r="A10" s="3" t="s">
        <v>11</v>
      </c>
    </row>
    <row r="11" customFormat="false" ht="13.5" hidden="false" customHeight="true" outlineLevel="0" collapsed="false">
      <c r="A11" s="4" t="s">
        <v>12</v>
      </c>
      <c r="B11" s="5" t="s">
        <v>13</v>
      </c>
    </row>
    <row r="12" customFormat="false" ht="25.5" hidden="false" customHeight="true" outlineLevel="0" collapsed="false">
      <c r="A12" s="4" t="s">
        <v>14</v>
      </c>
      <c r="B12" s="5" t="s">
        <v>15</v>
      </c>
    </row>
    <row r="13" customFormat="false" ht="25.5" hidden="false" customHeight="true" outlineLevel="0" collapsed="false">
      <c r="A13" s="4" t="s">
        <v>16</v>
      </c>
      <c r="B13" s="5" t="s">
        <v>17</v>
      </c>
    </row>
    <row r="15" customFormat="false" ht="15" hidden="false" customHeight="false" outlineLevel="0" collapsed="false">
      <c r="A15" s="3" t="s">
        <v>18</v>
      </c>
    </row>
    <row r="16" customFormat="false" ht="25.5" hidden="false" customHeight="true" outlineLevel="0" collapsed="false">
      <c r="A16" s="4" t="s">
        <v>19</v>
      </c>
      <c r="B16" s="5" t="s">
        <v>20</v>
      </c>
    </row>
    <row r="17" customFormat="false" ht="25.5" hidden="false" customHeight="true" outlineLevel="0" collapsed="false">
      <c r="A17" s="4" t="s">
        <v>21</v>
      </c>
      <c r="B17" s="5" t="s">
        <v>22</v>
      </c>
    </row>
    <row r="18" customFormat="false" ht="39" hidden="false" customHeight="true" outlineLevel="0" collapsed="false">
      <c r="A18" s="4" t="s">
        <v>23</v>
      </c>
      <c r="B18" s="5" t="s">
        <v>24</v>
      </c>
    </row>
    <row r="19" customFormat="false" ht="25.5" hidden="false" customHeight="true" outlineLevel="0" collapsed="false">
      <c r="A19" s="4" t="s">
        <v>25</v>
      </c>
      <c r="B19" s="5" t="s">
        <v>26</v>
      </c>
    </row>
    <row r="21" customFormat="false" ht="15" hidden="false" customHeight="false" outlineLevel="0" collapsed="false">
      <c r="A21" s="3" t="s">
        <v>27</v>
      </c>
    </row>
    <row r="22" customFormat="false" ht="39" hidden="false" customHeight="true" outlineLevel="0" collapsed="false">
      <c r="A22" s="4"/>
      <c r="B22" s="5" t="s">
        <v>28</v>
      </c>
    </row>
    <row r="23" customFormat="false" ht="39" hidden="false" customHeight="true" outlineLevel="0" collapsed="false">
      <c r="A23" s="4"/>
      <c r="B23" s="5" t="s">
        <v>29</v>
      </c>
    </row>
    <row r="25" customFormat="false" ht="15" hidden="false" customHeight="false" outlineLevel="0" collapsed="false">
      <c r="A25" s="3" t="s">
        <v>30</v>
      </c>
    </row>
    <row r="26" customFormat="false" ht="25.5" hidden="false" customHeight="true" outlineLevel="0" collapsed="false">
      <c r="A26" s="4"/>
      <c r="B26" s="5" t="s">
        <v>31</v>
      </c>
    </row>
    <row r="27" customFormat="false" ht="25.5" hidden="false" customHeight="true" outlineLevel="0" collapsed="false">
      <c r="A27" s="4"/>
      <c r="B27" s="5" t="s">
        <v>32</v>
      </c>
    </row>
    <row r="28" customFormat="false" ht="25.5" hidden="false" customHeight="true" outlineLevel="0" collapsed="false">
      <c r="A28" s="4"/>
      <c r="B28" s="5" t="s">
        <v>33</v>
      </c>
    </row>
    <row r="30" customFormat="false" ht="15" hidden="false" customHeight="false" outlineLevel="0" collapsed="false">
      <c r="A30" s="2" t="s">
        <v>34</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4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8"/>
    <col collapsed="false" customWidth="true" hidden="false" outlineLevel="0" max="3" min="2" style="0" width="18"/>
    <col collapsed="false" customWidth="true" hidden="false" outlineLevel="0" max="4" min="4" style="0" width="52"/>
  </cols>
  <sheetData>
    <row r="1" customFormat="false" ht="18.55" hidden="false" customHeight="false" outlineLevel="0" collapsed="false">
      <c r="A1" s="1" t="s">
        <v>35</v>
      </c>
    </row>
    <row r="2" customFormat="false" ht="15" hidden="false" customHeight="false" outlineLevel="0" collapsed="false">
      <c r="A2" s="2" t="s">
        <v>36</v>
      </c>
    </row>
    <row r="4" customFormat="false" ht="15" hidden="false" customHeight="false" outlineLevel="0" collapsed="false">
      <c r="A4" s="6" t="s">
        <v>37</v>
      </c>
    </row>
    <row r="5" customFormat="false" ht="15" hidden="false" customHeight="false" outlineLevel="0" collapsed="false">
      <c r="A5" s="7" t="s">
        <v>38</v>
      </c>
      <c r="B5" s="8" t="n">
        <f aca="false">COUNTA('All Projects'!$A$2:$A$1355)</f>
        <v>1354</v>
      </c>
    </row>
    <row r="6" customFormat="false" ht="15" hidden="false" customHeight="false" outlineLevel="0" collapsed="false">
      <c r="A6" s="7" t="s">
        <v>39</v>
      </c>
      <c r="B6" s="8" t="n">
        <f aca="false">COUNTIF('All Projects'!$N$2:$N$1355,"Commercial-scale")</f>
        <v>269</v>
      </c>
      <c r="C6" s="9" t="n">
        <f aca="false">B6/B5</f>
        <v>0.198670605612999</v>
      </c>
      <c r="D6" s="2" t="s">
        <v>40</v>
      </c>
    </row>
    <row r="7" customFormat="false" ht="15" hidden="false" customHeight="false" outlineLevel="0" collapsed="false">
      <c r="A7" s="7" t="s">
        <v>41</v>
      </c>
      <c r="B7" s="8" t="n">
        <f aca="false">COUNTIF('All Projects'!$N$2:$N$1355,"Residential unit")</f>
        <v>1085</v>
      </c>
      <c r="C7" s="9" t="n">
        <f aca="false">B7/B5</f>
        <v>0.801329394387002</v>
      </c>
      <c r="D7" s="2" t="s">
        <v>42</v>
      </c>
    </row>
    <row r="8" customFormat="false" ht="15" hidden="false" customHeight="false" outlineLevel="0" collapsed="false">
      <c r="A8" s="7" t="s">
        <v>43</v>
      </c>
      <c r="B8" s="8" t="n">
        <f aca="false">ROUND(SUM('All Projects'!$K$2:$K$1355),0)</f>
        <v>7210050</v>
      </c>
    </row>
    <row r="9" customFormat="false" ht="15" hidden="false" customHeight="false" outlineLevel="0" collapsed="false">
      <c r="A9" s="7" t="s">
        <v>44</v>
      </c>
      <c r="B9" s="8" t="n">
        <f aca="false">ROUND(SUMIF('All Projects'!$N$2:$N$1355,"Commercial-scale",'All Projects'!$K$2:$K$1355),0)</f>
        <v>6856451</v>
      </c>
    </row>
    <row r="11" customFormat="false" ht="15" hidden="false" customHeight="false" outlineLevel="0" collapsed="false">
      <c r="A11" s="6" t="s">
        <v>45</v>
      </c>
      <c r="B11" s="6" t="s">
        <v>46</v>
      </c>
      <c r="C11" s="6" t="s">
        <v>47</v>
      </c>
    </row>
    <row r="12" customFormat="false" ht="15" hidden="false" customHeight="false" outlineLevel="0" collapsed="false">
      <c r="A12" s="7" t="s">
        <v>48</v>
      </c>
      <c r="B12" s="8" t="n">
        <f aca="false">COUNTIFS('All Projects'!$N$2:$N$1355,"Commercial-scale",'All Projects'!$F$2:$F$1355,"Platinum")</f>
        <v>60</v>
      </c>
      <c r="C12" s="9" t="n">
        <f aca="false">B12/$B$6</f>
        <v>0.223048327137546</v>
      </c>
    </row>
    <row r="13" customFormat="false" ht="15" hidden="false" customHeight="false" outlineLevel="0" collapsed="false">
      <c r="A13" s="7" t="s">
        <v>49</v>
      </c>
      <c r="B13" s="8" t="n">
        <f aca="false">COUNTIFS('All Projects'!$N$2:$N$1355,"Commercial-scale",'All Projects'!$F$2:$F$1355,"Gold")</f>
        <v>125</v>
      </c>
      <c r="C13" s="9" t="n">
        <f aca="false">B13/$B$6</f>
        <v>0.464684014869889</v>
      </c>
    </row>
    <row r="14" customFormat="false" ht="15" hidden="false" customHeight="false" outlineLevel="0" collapsed="false">
      <c r="A14" s="7" t="s">
        <v>50</v>
      </c>
      <c r="B14" s="8" t="n">
        <f aca="false">COUNTIFS('All Projects'!$N$2:$N$1355,"Commercial-scale",'All Projects'!$F$2:$F$1355,"Silver")</f>
        <v>36</v>
      </c>
      <c r="C14" s="9" t="n">
        <f aca="false">B14/$B$6</f>
        <v>0.133828996282528</v>
      </c>
    </row>
    <row r="15" customFormat="false" ht="15" hidden="false" customHeight="false" outlineLevel="0" collapsed="false">
      <c r="A15" s="7" t="s">
        <v>51</v>
      </c>
      <c r="B15" s="8" t="n">
        <f aca="false">COUNTIFS('All Projects'!$N$2:$N$1355,"Commercial-scale",'All Projects'!$F$2:$F$1355,"Certified")</f>
        <v>48</v>
      </c>
      <c r="C15" s="9" t="n">
        <f aca="false">B15/$B$6</f>
        <v>0.178438661710037</v>
      </c>
    </row>
    <row r="17" customFormat="false" ht="15" hidden="false" customHeight="false" outlineLevel="0" collapsed="false">
      <c r="A17" s="6" t="s">
        <v>52</v>
      </c>
      <c r="B17" s="6" t="s">
        <v>46</v>
      </c>
      <c r="C17" s="6" t="s">
        <v>53</v>
      </c>
    </row>
    <row r="18" customFormat="false" ht="15" hidden="false" customHeight="false" outlineLevel="0" collapsed="false">
      <c r="A18" s="7" t="s">
        <v>54</v>
      </c>
      <c r="B18" s="8" t="n">
        <f aca="false">COUNTIFS('All Projects'!$N$2:$N$1355,"Commercial-scale",'All Projects'!$O$2:$O$1355,"Riyadh")</f>
        <v>138</v>
      </c>
      <c r="C18" s="10" t="n">
        <f aca="false">COUNTIF('All Projects'!$O$2:$O$1355,"Riyadh")</f>
        <v>944</v>
      </c>
    </row>
    <row r="19" customFormat="false" ht="15" hidden="false" customHeight="false" outlineLevel="0" collapsed="false">
      <c r="A19" s="7" t="s">
        <v>55</v>
      </c>
      <c r="B19" s="8" t="n">
        <f aca="false">COUNTIFS('All Projects'!$N$2:$N$1355,"Commercial-scale",'All Projects'!$O$2:$O$1355,"Jeddah")</f>
        <v>28</v>
      </c>
      <c r="C19" s="10" t="n">
        <f aca="false">COUNTIF('All Projects'!$O$2:$O$1355,"Jeddah")</f>
        <v>28</v>
      </c>
    </row>
    <row r="20" customFormat="false" ht="15" hidden="false" customHeight="false" outlineLevel="0" collapsed="false">
      <c r="A20" s="7" t="s">
        <v>56</v>
      </c>
      <c r="B20" s="8" t="n">
        <f aca="false">COUNTIFS('All Projects'!$N$2:$N$1355,"Commercial-scale",'All Projects'!$O$2:$O$1355,"Dammam")</f>
        <v>22</v>
      </c>
      <c r="C20" s="10" t="n">
        <f aca="false">COUNTIF('All Projects'!$O$2:$O$1355,"Dammam")</f>
        <v>22</v>
      </c>
    </row>
    <row r="21" customFormat="false" ht="15" hidden="false" customHeight="false" outlineLevel="0" collapsed="false">
      <c r="A21" s="7" t="s">
        <v>57</v>
      </c>
      <c r="B21" s="8" t="n">
        <f aca="false">COUNTIFS('All Projects'!$N$2:$N$1355,"Commercial-scale",'All Projects'!$O$2:$O$1355,"The Red Sea")</f>
        <v>16</v>
      </c>
      <c r="C21" s="10" t="n">
        <f aca="false">COUNTIF('All Projects'!$O$2:$O$1355,"The Red Sea")</f>
        <v>18</v>
      </c>
    </row>
    <row r="22" customFormat="false" ht="15" hidden="false" customHeight="false" outlineLevel="0" collapsed="false">
      <c r="A22" s="7" t="s">
        <v>58</v>
      </c>
      <c r="B22" s="8" t="n">
        <f aca="false">COUNTIFS('All Projects'!$N$2:$N$1355,"Commercial-scale",'All Projects'!$O$2:$O$1355,"Dhahran")</f>
        <v>11</v>
      </c>
      <c r="C22" s="10" t="n">
        <f aca="false">COUNTIF('All Projects'!$O$2:$O$1355,"Dhahran")</f>
        <v>11</v>
      </c>
    </row>
    <row r="24" customFormat="false" ht="15" hidden="false" customHeight="false" outlineLevel="0" collapsed="false">
      <c r="A24" s="6" t="s">
        <v>59</v>
      </c>
    </row>
    <row r="25" customFormat="false" ht="15" hidden="false" customHeight="false" outlineLevel="0" collapsed="false">
      <c r="A25" s="7" t="s">
        <v>60</v>
      </c>
      <c r="B25" s="8" t="n">
        <f aca="false">COUNTIFS('All Projects'!$N$2:$N$1355,"Commercial-scale",'All Projects'!$G$2:$G$1355,"&gt;0")</f>
        <v>256</v>
      </c>
    </row>
    <row r="26" customFormat="false" ht="15" hidden="false" customHeight="false" outlineLevel="0" collapsed="false">
      <c r="A26" s="7" t="s">
        <v>61</v>
      </c>
      <c r="B26" s="8" t="n">
        <f aca="false">COUNTIFS('All Projects'!$N$2:$N$1355,"Commercial-scale",'All Projects'!$G$2:$G$1355,"&gt;=60",'All Projects'!$G$2:$G$1355,"&lt;=63")</f>
        <v>45</v>
      </c>
      <c r="C26" s="9" t="n">
        <f aca="false">B26/B25</f>
        <v>0.17578125</v>
      </c>
      <c r="D26" s="2" t="s">
        <v>62</v>
      </c>
    </row>
    <row r="27" customFormat="false" ht="15" hidden="false" customHeight="false" outlineLevel="0" collapsed="false">
      <c r="A27" s="7" t="s">
        <v>63</v>
      </c>
      <c r="B27" s="8" t="n">
        <f aca="false">COUNTIFS('All Projects'!$N$2:$N$1355,"Commercial-scale",'All Projects'!$G$2:$G$1355,61)</f>
        <v>15</v>
      </c>
      <c r="C27" s="9" t="n">
        <f aca="false">B27/B25</f>
        <v>0.05859375</v>
      </c>
      <c r="D27" s="2" t="s">
        <v>64</v>
      </c>
    </row>
    <row r="28" customFormat="false" ht="15" hidden="false" customHeight="false" outlineLevel="0" collapsed="false">
      <c r="A28" s="7" t="s">
        <v>65</v>
      </c>
      <c r="B28" s="8" t="n">
        <f aca="false">ROUND(SUMPRODUCT(MEDIAN(IF(('All Projects'!$N$2:$N$1355="Commercial-scale")*('All Projects'!$G$2:$G$1355&gt;0),'All Projects'!$G$2:$G$1355))),0)</f>
        <v>63</v>
      </c>
    </row>
    <row r="30" customFormat="false" ht="15" hidden="false" customHeight="false" outlineLevel="0" collapsed="false">
      <c r="A30" s="6" t="s">
        <v>66</v>
      </c>
    </row>
    <row r="31" customFormat="false" ht="15" hidden="false" customHeight="false" outlineLevel="0" collapsed="false">
      <c r="A31" s="7" t="s">
        <v>67</v>
      </c>
      <c r="B31" s="8" t="n">
        <f aca="false">ROUND(SUMPRODUCT(MEDIAN(IF(('All Projects'!$N$2:$N$1355="Commercial-scale")*('All Projects'!$M$2:$M$1355&lt;&gt;""),'All Projects'!$M$2:$M$1355))),1)</f>
        <v>28.1</v>
      </c>
    </row>
    <row r="32" customFormat="false" ht="15" hidden="false" customHeight="false" outlineLevel="0" collapsed="false">
      <c r="A32" s="7" t="s">
        <v>68</v>
      </c>
      <c r="B32" s="8" t="n">
        <f aca="false">ROUND(SUMPRODUCT(MEDIAN(IF(('All Projects'!$N$2:$N$1355="Commercial-scale")*('All Projects'!$H$2:$H$1355&gt;=DATE(2024,1,1))*('All Projects'!$M$2:$M$1355&lt;&gt;""),'All Projects'!$M$2:$M$1355))),1)</f>
        <v>17.3</v>
      </c>
      <c r="D32" s="2" t="s">
        <v>69</v>
      </c>
    </row>
    <row r="33" customFormat="false" ht="15" hidden="false" customHeight="false" outlineLevel="0" collapsed="false">
      <c r="A33" s="7" t="s">
        <v>70</v>
      </c>
      <c r="B33" s="8" t="n">
        <f aca="false">COUNTIFS('All Projects'!$N$2:$N$1355,"Commercial-scale",'All Projects'!$H$2:$H$1355,"&gt;="&amp;DATE(2024,1,1))</f>
        <v>160</v>
      </c>
    </row>
    <row r="35" customFormat="false" ht="15" hidden="false" customHeight="false" outlineLevel="0" collapsed="false">
      <c r="A35" s="6" t="s">
        <v>71</v>
      </c>
    </row>
    <row r="36" customFormat="false" ht="15" hidden="false" customHeight="false" outlineLevel="0" collapsed="false">
      <c r="A36" s="7" t="s">
        <v>72</v>
      </c>
      <c r="B36" s="11" t="n">
        <f aca="false">COUNTIFS('All Projects'!$N$2:$N$1355,"Commercial-scale",'All Projects'!$H$2:$H$1355,"&gt;="&amp;DATE(2020,1,1),'All Projects'!$H$2:$H$1355,"&lt;="&amp;DATE(2020,12,31))</f>
        <v>12</v>
      </c>
    </row>
    <row r="37" customFormat="false" ht="15" hidden="false" customHeight="false" outlineLevel="0" collapsed="false">
      <c r="A37" s="7" t="s">
        <v>73</v>
      </c>
      <c r="B37" s="11" t="n">
        <f aca="false">COUNTIFS('All Projects'!$N$2:$N$1355,"Commercial-scale",'All Projects'!$H$2:$H$1355,"&gt;="&amp;DATE(2021,1,1),'All Projects'!$H$2:$H$1355,"&lt;="&amp;DATE(2021,12,31))</f>
        <v>27</v>
      </c>
    </row>
    <row r="38" customFormat="false" ht="15" hidden="false" customHeight="false" outlineLevel="0" collapsed="false">
      <c r="A38" s="7" t="s">
        <v>74</v>
      </c>
      <c r="B38" s="11" t="n">
        <f aca="false">COUNTIFS('All Projects'!$N$2:$N$1355,"Commercial-scale",'All Projects'!$H$2:$H$1355,"&gt;="&amp;DATE(2022,1,1),'All Projects'!$H$2:$H$1355,"&lt;="&amp;DATE(2022,12,31))</f>
        <v>9</v>
      </c>
    </row>
    <row r="39" customFormat="false" ht="15" hidden="false" customHeight="false" outlineLevel="0" collapsed="false">
      <c r="A39" s="7" t="s">
        <v>75</v>
      </c>
      <c r="B39" s="11" t="n">
        <f aca="false">COUNTIFS('All Projects'!$N$2:$N$1355,"Commercial-scale",'All Projects'!$H$2:$H$1355,"&gt;="&amp;DATE(2023,1,1),'All Projects'!$H$2:$H$1355,"&lt;="&amp;DATE(2023,12,31))</f>
        <v>27</v>
      </c>
    </row>
    <row r="40" customFormat="false" ht="15" hidden="false" customHeight="false" outlineLevel="0" collapsed="false">
      <c r="A40" s="7" t="s">
        <v>76</v>
      </c>
      <c r="B40" s="11" t="n">
        <f aca="false">COUNTIFS('All Projects'!$N$2:$N$1355,"Commercial-scale",'All Projects'!$H$2:$H$1355,"&gt;="&amp;DATE(2024,1,1),'All Projects'!$H$2:$H$1355,"&lt;="&amp;DATE(2024,12,31))</f>
        <v>51</v>
      </c>
    </row>
    <row r="41" customFormat="false" ht="15" hidden="false" customHeight="false" outlineLevel="0" collapsed="false">
      <c r="A41" s="7" t="s">
        <v>77</v>
      </c>
      <c r="B41" s="11" t="n">
        <f aca="false">COUNTIFS('All Projects'!$N$2:$N$1355,"Commercial-scale",'All Projects'!$H$2:$H$1355,"&gt;="&amp;DATE(2025,1,1),'All Projects'!$H$2:$H$1355,"&lt;="&amp;DATE(2025,12,31))</f>
        <v>56</v>
      </c>
    </row>
    <row r="42" customFormat="false" ht="15" hidden="false" customHeight="false" outlineLevel="0" collapsed="false">
      <c r="A42" s="7" t="s">
        <v>78</v>
      </c>
      <c r="B42" s="11" t="n">
        <f aca="false">COUNTIFS('All Projects'!$N$2:$N$1355,"Commercial-scale",'All Projects'!$H$2:$H$1355,"&gt;="&amp;DATE(2026,1,1),'All Projects'!$H$2:$H$1355,"&lt;="&amp;DATE(2026,12,31))</f>
        <v>53</v>
      </c>
      <c r="D42" s="2" t="s">
        <v>79</v>
      </c>
    </row>
    <row r="44" customFormat="false" ht="15" hidden="false" customHeight="false" outlineLevel="0" collapsed="false">
      <c r="A44" s="2" t="s">
        <v>80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135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3"/>
    <col collapsed="false" customWidth="true" hidden="false" outlineLevel="0" max="2" min="2" style="0" width="52"/>
    <col collapsed="false" customWidth="true" hidden="false" outlineLevel="0" max="3" min="3" style="0" width="22"/>
    <col collapsed="false" customWidth="true" hidden="false" outlineLevel="0" max="4" min="4" style="0" width="14"/>
    <col collapsed="false" customWidth="true" hidden="false" outlineLevel="0" max="5" min="5" style="0" width="13"/>
    <col collapsed="false" customWidth="true" hidden="false" outlineLevel="0" max="6" min="6" style="0" width="12"/>
    <col collapsed="false" customWidth="true" hidden="false" outlineLevel="0" max="7" min="7" style="0" width="9"/>
    <col collapsed="false" customWidth="true" hidden="false" outlineLevel="0" max="8" min="8" style="0" width="15"/>
    <col collapsed="false" customWidth="true" hidden="false" outlineLevel="0" max="9" min="9" style="0" width="14"/>
    <col collapsed="false" customWidth="true" hidden="false" outlineLevel="0" max="10" min="10" style="0" width="8"/>
    <col collapsed="false" customWidth="true" hidden="false" outlineLevel="0" max="11" min="11" style="0" width="14"/>
    <col collapsed="false" customWidth="true" hidden="false" outlineLevel="0" max="12" min="12" style="0" width="15"/>
    <col collapsed="false" customWidth="true" hidden="false" outlineLevel="0" max="13" min="13" style="0" width="11"/>
    <col collapsed="false" customWidth="true" hidden="false" outlineLevel="0" max="14" min="14" style="0" width="17"/>
    <col collapsed="false" customWidth="true" hidden="false" outlineLevel="0" max="15" min="15" style="0" width="20"/>
  </cols>
  <sheetData>
    <row r="1" customFormat="false" ht="30" hidden="false" customHeight="true" outlineLevel="0" collapsed="false">
      <c r="A1" s="12" t="s">
        <v>81</v>
      </c>
      <c r="B1" s="12" t="s">
        <v>82</v>
      </c>
      <c r="C1" s="12" t="s">
        <v>83</v>
      </c>
      <c r="D1" s="12" t="s">
        <v>84</v>
      </c>
      <c r="E1" s="12" t="s">
        <v>85</v>
      </c>
      <c r="F1" s="12" t="s">
        <v>86</v>
      </c>
      <c r="G1" s="12" t="s">
        <v>87</v>
      </c>
      <c r="H1" s="12" t="s">
        <v>88</v>
      </c>
      <c r="I1" s="12" t="s">
        <v>89</v>
      </c>
      <c r="J1" s="12" t="s">
        <v>90</v>
      </c>
      <c r="K1" s="12" t="s">
        <v>19</v>
      </c>
      <c r="L1" s="12" t="s">
        <v>91</v>
      </c>
      <c r="M1" s="12" t="s">
        <v>21</v>
      </c>
      <c r="N1" s="12" t="s">
        <v>25</v>
      </c>
      <c r="O1" s="12" t="s">
        <v>23</v>
      </c>
    </row>
    <row r="2" customFormat="false" ht="15" hidden="false" customHeight="false" outlineLevel="0" collapsed="false">
      <c r="A2" s="7" t="n">
        <v>1000224465</v>
      </c>
      <c r="B2" s="7" t="s">
        <v>92</v>
      </c>
      <c r="C2" s="7" t="s">
        <v>54</v>
      </c>
      <c r="D2" s="7" t="s">
        <v>93</v>
      </c>
      <c r="E2" s="7" t="s">
        <v>94</v>
      </c>
      <c r="F2" s="7" t="s">
        <v>49</v>
      </c>
      <c r="G2" s="7" t="n">
        <v>61</v>
      </c>
      <c r="H2" s="13" t="n">
        <v>46227</v>
      </c>
      <c r="I2" s="10" t="n">
        <v>53207</v>
      </c>
      <c r="J2" s="7" t="s">
        <v>95</v>
      </c>
      <c r="K2" s="10" t="n">
        <f aca="false">IF(I2="","",IF(J2="sq ft",ROUND(I2*0.092903,0),I2))</f>
        <v>53207</v>
      </c>
      <c r="L2" s="13" t="n">
        <v>45981</v>
      </c>
      <c r="M2" s="14" t="n">
        <f aca="false">IF(OR(H2="",L2=""),"",ROUND((H2-L2)/30.44,1))</f>
        <v>8.1</v>
      </c>
      <c r="N2" s="7" t="str">
        <f aca="false">IF(AND(E2&lt;&gt;"v2008",ISERROR(SEARCH("Villa",B2))),"Commercial-scale","Residential unit")</f>
        <v>Commercial-scale</v>
      </c>
      <c r="O2" s="7" t="s">
        <v>54</v>
      </c>
    </row>
    <row r="3" customFormat="false" ht="15" hidden="false" customHeight="false" outlineLevel="0" collapsed="false">
      <c r="A3" s="7" t="n">
        <v>1000179441</v>
      </c>
      <c r="B3" s="7" t="s">
        <v>96</v>
      </c>
      <c r="C3" s="7" t="s">
        <v>97</v>
      </c>
      <c r="D3" s="7" t="s">
        <v>93</v>
      </c>
      <c r="E3" s="7" t="s">
        <v>94</v>
      </c>
      <c r="F3" s="7" t="s">
        <v>48</v>
      </c>
      <c r="G3" s="7" t="n">
        <v>85</v>
      </c>
      <c r="H3" s="13" t="n">
        <v>46223</v>
      </c>
      <c r="I3" s="10" t="n">
        <v>37900</v>
      </c>
      <c r="J3" s="7" t="s">
        <v>95</v>
      </c>
      <c r="K3" s="10" t="n">
        <f aca="false">IF(I3="","",IF(J3="sq ft",ROUND(I3*0.092903,0),I3))</f>
        <v>37900</v>
      </c>
      <c r="L3" s="13" t="n">
        <v>45053</v>
      </c>
      <c r="M3" s="14" t="n">
        <f aca="false">IF(OR(H3="",L3=""),"",ROUND((H3-L3)/30.44,1))</f>
        <v>38.4</v>
      </c>
      <c r="N3" s="7" t="str">
        <f aca="false">IF(AND(E3&lt;&gt;"v2008",ISERROR(SEARCH("Villa",B3))),"Commercial-scale","Residential unit")</f>
        <v>Commercial-scale</v>
      </c>
      <c r="O3" s="7" t="s">
        <v>98</v>
      </c>
    </row>
    <row r="4" customFormat="false" ht="15" hidden="false" customHeight="false" outlineLevel="0" collapsed="false">
      <c r="A4" s="7" t="n">
        <v>1000196385</v>
      </c>
      <c r="B4" s="7" t="s">
        <v>99</v>
      </c>
      <c r="C4" s="7" t="s">
        <v>54</v>
      </c>
      <c r="D4" s="7" t="s">
        <v>93</v>
      </c>
      <c r="E4" s="7" t="s">
        <v>94</v>
      </c>
      <c r="F4" s="7" t="s">
        <v>49</v>
      </c>
      <c r="G4" s="7" t="n">
        <v>61</v>
      </c>
      <c r="H4" s="13" t="n">
        <v>46219</v>
      </c>
      <c r="I4" s="10" t="n">
        <v>606</v>
      </c>
      <c r="J4" s="7" t="s">
        <v>95</v>
      </c>
      <c r="K4" s="10" t="n">
        <f aca="false">IF(I4="","",IF(J4="sq ft",ROUND(I4*0.092903,0),I4))</f>
        <v>606</v>
      </c>
      <c r="L4" s="13" t="n">
        <v>45348</v>
      </c>
      <c r="M4" s="14" t="n">
        <f aca="false">IF(OR(H4="",L4=""),"",ROUND((H4-L4)/30.44,1))</f>
        <v>28.6</v>
      </c>
      <c r="N4" s="7" t="str">
        <f aca="false">IF(AND(E4&lt;&gt;"v2008",ISERROR(SEARCH("Villa",B4))),"Commercial-scale","Residential unit")</f>
        <v>Commercial-scale</v>
      </c>
      <c r="O4" s="7" t="s">
        <v>54</v>
      </c>
    </row>
    <row r="5" customFormat="false" ht="15" hidden="false" customHeight="false" outlineLevel="0" collapsed="false">
      <c r="A5" s="7" t="n">
        <v>1000133517</v>
      </c>
      <c r="B5" s="7" t="s">
        <v>100</v>
      </c>
      <c r="C5" s="7" t="s">
        <v>58</v>
      </c>
      <c r="D5" s="7" t="s">
        <v>93</v>
      </c>
      <c r="E5" s="7" t="s">
        <v>94</v>
      </c>
      <c r="F5" s="7" t="s">
        <v>51</v>
      </c>
      <c r="G5" s="7" t="n">
        <v>42</v>
      </c>
      <c r="H5" s="13" t="n">
        <v>46218</v>
      </c>
      <c r="I5" s="10" t="n">
        <v>36579</v>
      </c>
      <c r="J5" s="7" t="s">
        <v>95</v>
      </c>
      <c r="K5" s="10" t="n">
        <f aca="false">IF(I5="","",IF(J5="sq ft",ROUND(I5*0.092903,0),I5))</f>
        <v>36579</v>
      </c>
      <c r="L5" s="13" t="n">
        <v>44045</v>
      </c>
      <c r="M5" s="14" t="n">
        <f aca="false">IF(OR(H5="",L5=""),"",ROUND((H5-L5)/30.44,1))</f>
        <v>71.4</v>
      </c>
      <c r="N5" s="7" t="str">
        <f aca="false">IF(AND(E5&lt;&gt;"v2008",ISERROR(SEARCH("Villa",B5))),"Commercial-scale","Residential unit")</f>
        <v>Commercial-scale</v>
      </c>
      <c r="O5" s="7" t="s">
        <v>58</v>
      </c>
    </row>
    <row r="6" customFormat="false" ht="15" hidden="false" customHeight="false" outlineLevel="0" collapsed="false">
      <c r="A6" s="7" t="n">
        <v>1000225307</v>
      </c>
      <c r="B6" s="7" t="s">
        <v>101</v>
      </c>
      <c r="C6" s="7" t="s">
        <v>54</v>
      </c>
      <c r="D6" s="7" t="s">
        <v>93</v>
      </c>
      <c r="E6" s="7" t="s">
        <v>94</v>
      </c>
      <c r="F6" s="7" t="s">
        <v>49</v>
      </c>
      <c r="G6" s="7" t="n">
        <v>61</v>
      </c>
      <c r="H6" s="13" t="n">
        <v>46212</v>
      </c>
      <c r="I6" s="10" t="n">
        <v>765</v>
      </c>
      <c r="J6" s="7" t="s">
        <v>95</v>
      </c>
      <c r="K6" s="10" t="n">
        <f aca="false">IF(I6="","",IF(J6="sq ft",ROUND(I6*0.092903,0),I6))</f>
        <v>765</v>
      </c>
      <c r="L6" s="13" t="n">
        <v>46006</v>
      </c>
      <c r="M6" s="14" t="n">
        <f aca="false">IF(OR(H6="",L6=""),"",ROUND((H6-L6)/30.44,1))</f>
        <v>6.8</v>
      </c>
      <c r="N6" s="7" t="str">
        <f aca="false">IF(AND(E6&lt;&gt;"v2008",ISERROR(SEARCH("Villa",B6))),"Commercial-scale","Residential unit")</f>
        <v>Commercial-scale</v>
      </c>
      <c r="O6" s="7" t="s">
        <v>54</v>
      </c>
    </row>
    <row r="7" customFormat="false" ht="15" hidden="false" customHeight="false" outlineLevel="0" collapsed="false">
      <c r="A7" s="7" t="n">
        <v>1000225305</v>
      </c>
      <c r="B7" s="7" t="s">
        <v>102</v>
      </c>
      <c r="C7" s="7" t="s">
        <v>54</v>
      </c>
      <c r="D7" s="7" t="s">
        <v>93</v>
      </c>
      <c r="E7" s="7" t="s">
        <v>94</v>
      </c>
      <c r="F7" s="7" t="s">
        <v>49</v>
      </c>
      <c r="G7" s="7" t="n">
        <v>62</v>
      </c>
      <c r="H7" s="13" t="n">
        <v>46212</v>
      </c>
      <c r="I7" s="10" t="n">
        <v>587</v>
      </c>
      <c r="J7" s="7" t="s">
        <v>95</v>
      </c>
      <c r="K7" s="10" t="n">
        <f aca="false">IF(I7="","",IF(J7="sq ft",ROUND(I7*0.092903,0),I7))</f>
        <v>587</v>
      </c>
      <c r="L7" s="13" t="n">
        <v>46006</v>
      </c>
      <c r="M7" s="14" t="n">
        <f aca="false">IF(OR(H7="",L7=""),"",ROUND((H7-L7)/30.44,1))</f>
        <v>6.8</v>
      </c>
      <c r="N7" s="7" t="str">
        <f aca="false">IF(AND(E7&lt;&gt;"v2008",ISERROR(SEARCH("Villa",B7))),"Commercial-scale","Residential unit")</f>
        <v>Commercial-scale</v>
      </c>
      <c r="O7" s="7" t="s">
        <v>54</v>
      </c>
    </row>
    <row r="8" customFormat="false" ht="15" hidden="false" customHeight="false" outlineLevel="0" collapsed="false">
      <c r="A8" s="7" t="n">
        <v>1000200605</v>
      </c>
      <c r="B8" s="7" t="s">
        <v>103</v>
      </c>
      <c r="C8" s="7" t="s">
        <v>55</v>
      </c>
      <c r="D8" s="7" t="s">
        <v>93</v>
      </c>
      <c r="E8" s="7" t="s">
        <v>94</v>
      </c>
      <c r="F8" s="7" t="s">
        <v>50</v>
      </c>
      <c r="G8" s="7" t="n">
        <v>58</v>
      </c>
      <c r="H8" s="13" t="n">
        <v>46211</v>
      </c>
      <c r="I8" s="10" t="n">
        <v>16500</v>
      </c>
      <c r="J8" s="7" t="s">
        <v>95</v>
      </c>
      <c r="K8" s="10" t="n">
        <f aca="false">IF(I8="","",IF(J8="sq ft",ROUND(I8*0.092903,0),I8))</f>
        <v>16500</v>
      </c>
      <c r="L8" s="13" t="n">
        <v>45351</v>
      </c>
      <c r="M8" s="14" t="n">
        <f aca="false">IF(OR(H8="",L8=""),"",ROUND((H8-L8)/30.44,1))</f>
        <v>28.3</v>
      </c>
      <c r="N8" s="7" t="str">
        <f aca="false">IF(AND(E8&lt;&gt;"v2008",ISERROR(SEARCH("Villa",B8))),"Commercial-scale","Residential unit")</f>
        <v>Commercial-scale</v>
      </c>
      <c r="O8" s="7" t="s">
        <v>55</v>
      </c>
    </row>
    <row r="9" customFormat="false" ht="15" hidden="false" customHeight="false" outlineLevel="0" collapsed="false">
      <c r="A9" s="7" t="n">
        <v>1000154763</v>
      </c>
      <c r="B9" s="7" t="s">
        <v>104</v>
      </c>
      <c r="C9" s="7" t="s">
        <v>105</v>
      </c>
      <c r="D9" s="7" t="s">
        <v>93</v>
      </c>
      <c r="E9" s="7" t="s">
        <v>94</v>
      </c>
      <c r="F9" s="7" t="s">
        <v>49</v>
      </c>
      <c r="G9" s="7" t="n">
        <v>62</v>
      </c>
      <c r="H9" s="13" t="n">
        <v>46204</v>
      </c>
      <c r="I9" s="10" t="n">
        <v>431874</v>
      </c>
      <c r="J9" s="7" t="s">
        <v>106</v>
      </c>
      <c r="K9" s="10" t="n">
        <f aca="false">IF(I9="","",IF(J9="sq ft",ROUND(I9*0.092903,0),I9))</f>
        <v>40122</v>
      </c>
      <c r="L9" s="13" t="n">
        <v>44579</v>
      </c>
      <c r="M9" s="14" t="n">
        <f aca="false">IF(OR(H9="",L9=""),"",ROUND((H9-L9)/30.44,1))</f>
        <v>53.4</v>
      </c>
      <c r="N9" s="7" t="str">
        <f aca="false">IF(AND(E9&lt;&gt;"v2008",ISERROR(SEARCH("Villa",B9))),"Commercial-scale","Residential unit")</f>
        <v>Commercial-scale</v>
      </c>
      <c r="O9" s="7" t="s">
        <v>105</v>
      </c>
    </row>
    <row r="10" customFormat="false" ht="15" hidden="false" customHeight="false" outlineLevel="0" collapsed="false">
      <c r="A10" s="7" t="n">
        <v>1000180696</v>
      </c>
      <c r="B10" s="7" t="s">
        <v>107</v>
      </c>
      <c r="C10" s="7" t="s">
        <v>108</v>
      </c>
      <c r="D10" s="7" t="s">
        <v>93</v>
      </c>
      <c r="E10" s="7" t="s">
        <v>94</v>
      </c>
      <c r="F10" s="7" t="s">
        <v>49</v>
      </c>
      <c r="G10" s="7" t="n">
        <v>66</v>
      </c>
      <c r="H10" s="13" t="n">
        <v>46198</v>
      </c>
      <c r="I10" s="10" t="n">
        <v>5280</v>
      </c>
      <c r="J10" s="7" t="s">
        <v>95</v>
      </c>
      <c r="K10" s="10" t="n">
        <f aca="false">IF(I10="","",IF(J10="sq ft",ROUND(I10*0.092903,0),I10))</f>
        <v>5280</v>
      </c>
      <c r="L10" s="13" t="n">
        <v>45085</v>
      </c>
      <c r="M10" s="14" t="n">
        <f aca="false">IF(OR(H10="",L10=""),"",ROUND((H10-L10)/30.44,1))</f>
        <v>36.6</v>
      </c>
      <c r="N10" s="7" t="str">
        <f aca="false">IF(AND(E10&lt;&gt;"v2008",ISERROR(SEARCH("Villa",B10))),"Commercial-scale","Residential unit")</f>
        <v>Commercial-scale</v>
      </c>
      <c r="O10" s="7" t="s">
        <v>109</v>
      </c>
    </row>
    <row r="11" customFormat="false" ht="15" hidden="false" customHeight="false" outlineLevel="0" collapsed="false">
      <c r="A11" s="7" t="n">
        <v>1000193742</v>
      </c>
      <c r="B11" s="7" t="s">
        <v>110</v>
      </c>
      <c r="C11" s="7" t="s">
        <v>54</v>
      </c>
      <c r="D11" s="7" t="s">
        <v>93</v>
      </c>
      <c r="E11" s="7" t="s">
        <v>94</v>
      </c>
      <c r="F11" s="7" t="s">
        <v>50</v>
      </c>
      <c r="G11" s="7" t="n">
        <v>52</v>
      </c>
      <c r="H11" s="13" t="n">
        <v>46189</v>
      </c>
      <c r="I11" s="10" t="n">
        <v>7040</v>
      </c>
      <c r="J11" s="7" t="s">
        <v>95</v>
      </c>
      <c r="K11" s="10" t="n">
        <f aca="false">IF(I11="","",IF(J11="sq ft",ROUND(I11*0.092903,0),I11))</f>
        <v>7040</v>
      </c>
      <c r="L11" s="13" t="n">
        <v>45335</v>
      </c>
      <c r="M11" s="14" t="n">
        <f aca="false">IF(OR(H11="",L11=""),"",ROUND((H11-L11)/30.44,1))</f>
        <v>28.1</v>
      </c>
      <c r="N11" s="7" t="str">
        <f aca="false">IF(AND(E11&lt;&gt;"v2008",ISERROR(SEARCH("Villa",B11))),"Commercial-scale","Residential unit")</f>
        <v>Commercial-scale</v>
      </c>
      <c r="O11" s="7" t="s">
        <v>54</v>
      </c>
    </row>
    <row r="12" customFormat="false" ht="15" hidden="false" customHeight="false" outlineLevel="0" collapsed="false">
      <c r="A12" s="7" t="n">
        <v>1000225148</v>
      </c>
      <c r="B12" s="7" t="s">
        <v>111</v>
      </c>
      <c r="C12" s="7" t="s">
        <v>54</v>
      </c>
      <c r="D12" s="7" t="s">
        <v>93</v>
      </c>
      <c r="E12" s="7" t="s">
        <v>94</v>
      </c>
      <c r="F12" s="7" t="s">
        <v>49</v>
      </c>
      <c r="G12" s="7" t="n">
        <v>64</v>
      </c>
      <c r="H12" s="13" t="n">
        <v>46185</v>
      </c>
      <c r="I12" s="10" t="n">
        <v>1100</v>
      </c>
      <c r="J12" s="7" t="s">
        <v>95</v>
      </c>
      <c r="K12" s="10" t="n">
        <f aca="false">IF(I12="","",IF(J12="sq ft",ROUND(I12*0.092903,0),I12))</f>
        <v>1100</v>
      </c>
      <c r="L12" s="13" t="n">
        <v>46002</v>
      </c>
      <c r="M12" s="14" t="n">
        <f aca="false">IF(OR(H12="",L12=""),"",ROUND((H12-L12)/30.44,1))</f>
        <v>6</v>
      </c>
      <c r="N12" s="7" t="str">
        <f aca="false">IF(AND(E12&lt;&gt;"v2008",ISERROR(SEARCH("Villa",B12))),"Commercial-scale","Residential unit")</f>
        <v>Commercial-scale</v>
      </c>
      <c r="O12" s="7" t="s">
        <v>54</v>
      </c>
    </row>
    <row r="13" customFormat="false" ht="15" hidden="false" customHeight="false" outlineLevel="0" collapsed="false">
      <c r="A13" s="7" t="n">
        <v>1000202853</v>
      </c>
      <c r="B13" s="7" t="s">
        <v>112</v>
      </c>
      <c r="C13" s="7" t="s">
        <v>98</v>
      </c>
      <c r="D13" s="7" t="s">
        <v>93</v>
      </c>
      <c r="E13" s="7" t="s">
        <v>113</v>
      </c>
      <c r="F13" s="7" t="s">
        <v>48</v>
      </c>
      <c r="G13" s="7"/>
      <c r="H13" s="13" t="n">
        <v>46182</v>
      </c>
      <c r="I13" s="10" t="n">
        <v>5485</v>
      </c>
      <c r="J13" s="7" t="s">
        <v>106</v>
      </c>
      <c r="K13" s="10" t="n">
        <f aca="false">IF(I13="","",IF(J13="sq ft",ROUND(I13*0.092903,0),I13))</f>
        <v>510</v>
      </c>
      <c r="L13" s="13" t="n">
        <v>45372</v>
      </c>
      <c r="M13" s="14" t="n">
        <f aca="false">IF(OR(H13="",L13=""),"",ROUND((H13-L13)/30.44,1))</f>
        <v>26.6</v>
      </c>
      <c r="N13" s="7" t="str">
        <f aca="false">IF(AND(E13&lt;&gt;"v2008",ISERROR(SEARCH("Villa",B13))),"Commercial-scale","Residential unit")</f>
        <v>Residential unit</v>
      </c>
      <c r="O13" s="7" t="s">
        <v>98</v>
      </c>
    </row>
    <row r="14" customFormat="false" ht="15" hidden="false" customHeight="false" outlineLevel="0" collapsed="false">
      <c r="A14" s="7" t="n">
        <v>1000202851</v>
      </c>
      <c r="B14" s="7" t="s">
        <v>114</v>
      </c>
      <c r="C14" s="7" t="s">
        <v>98</v>
      </c>
      <c r="D14" s="7" t="s">
        <v>93</v>
      </c>
      <c r="E14" s="7" t="s">
        <v>113</v>
      </c>
      <c r="F14" s="7" t="s">
        <v>48</v>
      </c>
      <c r="G14" s="7"/>
      <c r="H14" s="13" t="n">
        <v>46182</v>
      </c>
      <c r="I14" s="10" t="n">
        <v>5485</v>
      </c>
      <c r="J14" s="7" t="s">
        <v>106</v>
      </c>
      <c r="K14" s="10" t="n">
        <f aca="false">IF(I14="","",IF(J14="sq ft",ROUND(I14*0.092903,0),I14))</f>
        <v>510</v>
      </c>
      <c r="L14" s="13" t="n">
        <v>45372</v>
      </c>
      <c r="M14" s="14" t="n">
        <f aca="false">IF(OR(H14="",L14=""),"",ROUND((H14-L14)/30.44,1))</f>
        <v>26.6</v>
      </c>
      <c r="N14" s="7" t="str">
        <f aca="false">IF(AND(E14&lt;&gt;"v2008",ISERROR(SEARCH("Villa",B14))),"Commercial-scale","Residential unit")</f>
        <v>Residential unit</v>
      </c>
      <c r="O14" s="7" t="s">
        <v>98</v>
      </c>
    </row>
    <row r="15" customFormat="false" ht="15" hidden="false" customHeight="false" outlineLevel="0" collapsed="false">
      <c r="A15" s="7" t="n">
        <v>1000202850</v>
      </c>
      <c r="B15" s="7" t="s">
        <v>115</v>
      </c>
      <c r="C15" s="7" t="s">
        <v>98</v>
      </c>
      <c r="D15" s="7" t="s">
        <v>93</v>
      </c>
      <c r="E15" s="7" t="s">
        <v>113</v>
      </c>
      <c r="F15" s="7" t="s">
        <v>48</v>
      </c>
      <c r="G15" s="7"/>
      <c r="H15" s="13" t="n">
        <v>46182</v>
      </c>
      <c r="I15" s="10" t="n">
        <v>5485</v>
      </c>
      <c r="J15" s="7" t="s">
        <v>106</v>
      </c>
      <c r="K15" s="10" t="n">
        <f aca="false">IF(I15="","",IF(J15="sq ft",ROUND(I15*0.092903,0),I15))</f>
        <v>510</v>
      </c>
      <c r="L15" s="13" t="n">
        <v>45372</v>
      </c>
      <c r="M15" s="14" t="n">
        <f aca="false">IF(OR(H15="",L15=""),"",ROUND((H15-L15)/30.44,1))</f>
        <v>26.6</v>
      </c>
      <c r="N15" s="7" t="str">
        <f aca="false">IF(AND(E15&lt;&gt;"v2008",ISERROR(SEARCH("Villa",B15))),"Commercial-scale","Residential unit")</f>
        <v>Residential unit</v>
      </c>
      <c r="O15" s="7" t="s">
        <v>98</v>
      </c>
    </row>
    <row r="16" customFormat="false" ht="15" hidden="false" customHeight="false" outlineLevel="0" collapsed="false">
      <c r="A16" s="7" t="n">
        <v>1000202852</v>
      </c>
      <c r="B16" s="7" t="s">
        <v>116</v>
      </c>
      <c r="C16" s="7" t="s">
        <v>98</v>
      </c>
      <c r="D16" s="7" t="s">
        <v>93</v>
      </c>
      <c r="E16" s="7" t="s">
        <v>113</v>
      </c>
      <c r="F16" s="7" t="s">
        <v>48</v>
      </c>
      <c r="G16" s="7"/>
      <c r="H16" s="13" t="n">
        <v>46182</v>
      </c>
      <c r="I16" s="10" t="n">
        <v>5485</v>
      </c>
      <c r="J16" s="7" t="s">
        <v>106</v>
      </c>
      <c r="K16" s="10" t="n">
        <f aca="false">IF(I16="","",IF(J16="sq ft",ROUND(I16*0.092903,0),I16))</f>
        <v>510</v>
      </c>
      <c r="L16" s="13" t="n">
        <v>45372</v>
      </c>
      <c r="M16" s="14" t="n">
        <f aca="false">IF(OR(H16="",L16=""),"",ROUND((H16-L16)/30.44,1))</f>
        <v>26.6</v>
      </c>
      <c r="N16" s="7" t="str">
        <f aca="false">IF(AND(E16&lt;&gt;"v2008",ISERROR(SEARCH("Villa",B16))),"Commercial-scale","Residential unit")</f>
        <v>Residential unit</v>
      </c>
      <c r="O16" s="7" t="s">
        <v>98</v>
      </c>
    </row>
    <row r="17" customFormat="false" ht="15" hidden="false" customHeight="false" outlineLevel="0" collapsed="false">
      <c r="A17" s="7" t="n">
        <v>1000202854</v>
      </c>
      <c r="B17" s="7" t="s">
        <v>117</v>
      </c>
      <c r="C17" s="7" t="s">
        <v>98</v>
      </c>
      <c r="D17" s="7" t="s">
        <v>93</v>
      </c>
      <c r="E17" s="7" t="s">
        <v>113</v>
      </c>
      <c r="F17" s="7" t="s">
        <v>48</v>
      </c>
      <c r="G17" s="7"/>
      <c r="H17" s="13" t="n">
        <v>46182</v>
      </c>
      <c r="I17" s="10" t="n">
        <v>5485</v>
      </c>
      <c r="J17" s="7" t="s">
        <v>106</v>
      </c>
      <c r="K17" s="10" t="n">
        <f aca="false">IF(I17="","",IF(J17="sq ft",ROUND(I17*0.092903,0),I17))</f>
        <v>510</v>
      </c>
      <c r="L17" s="13" t="n">
        <v>45372</v>
      </c>
      <c r="M17" s="14" t="n">
        <f aca="false">IF(OR(H17="",L17=""),"",ROUND((H17-L17)/30.44,1))</f>
        <v>26.6</v>
      </c>
      <c r="N17" s="7" t="str">
        <f aca="false">IF(AND(E17&lt;&gt;"v2008",ISERROR(SEARCH("Villa",B17))),"Commercial-scale","Residential unit")</f>
        <v>Residential unit</v>
      </c>
      <c r="O17" s="7" t="s">
        <v>98</v>
      </c>
    </row>
    <row r="18" customFormat="false" ht="15" hidden="false" customHeight="false" outlineLevel="0" collapsed="false">
      <c r="A18" s="7" t="n">
        <v>1000202849</v>
      </c>
      <c r="B18" s="7" t="s">
        <v>118</v>
      </c>
      <c r="C18" s="7" t="s">
        <v>98</v>
      </c>
      <c r="D18" s="7" t="s">
        <v>93</v>
      </c>
      <c r="E18" s="7" t="s">
        <v>113</v>
      </c>
      <c r="F18" s="7" t="s">
        <v>48</v>
      </c>
      <c r="G18" s="7"/>
      <c r="H18" s="13" t="n">
        <v>46182</v>
      </c>
      <c r="I18" s="10" t="n">
        <v>5485</v>
      </c>
      <c r="J18" s="7" t="s">
        <v>106</v>
      </c>
      <c r="K18" s="10" t="n">
        <f aca="false">IF(I18="","",IF(J18="sq ft",ROUND(I18*0.092903,0),I18))</f>
        <v>510</v>
      </c>
      <c r="L18" s="13" t="n">
        <v>45372</v>
      </c>
      <c r="M18" s="14" t="n">
        <f aca="false">IF(OR(H18="",L18=""),"",ROUND((H18-L18)/30.44,1))</f>
        <v>26.6</v>
      </c>
      <c r="N18" s="7" t="str">
        <f aca="false">IF(AND(E18&lt;&gt;"v2008",ISERROR(SEARCH("Villa",B18))),"Commercial-scale","Residential unit")</f>
        <v>Residential unit</v>
      </c>
      <c r="O18" s="7" t="s">
        <v>98</v>
      </c>
    </row>
    <row r="19" customFormat="false" ht="15" hidden="false" customHeight="false" outlineLevel="0" collapsed="false">
      <c r="A19" s="7" t="n">
        <v>1000128560</v>
      </c>
      <c r="B19" s="7" t="s">
        <v>119</v>
      </c>
      <c r="C19" s="7" t="s">
        <v>55</v>
      </c>
      <c r="D19" s="7" t="s">
        <v>93</v>
      </c>
      <c r="E19" s="7" t="s">
        <v>94</v>
      </c>
      <c r="F19" s="7" t="s">
        <v>49</v>
      </c>
      <c r="G19" s="7" t="n">
        <v>62</v>
      </c>
      <c r="H19" s="13" t="n">
        <v>46181</v>
      </c>
      <c r="I19" s="10" t="n">
        <v>685100</v>
      </c>
      <c r="J19" s="7" t="s">
        <v>106</v>
      </c>
      <c r="K19" s="10" t="n">
        <f aca="false">IF(I19="","",IF(J19="sq ft",ROUND(I19*0.092903,0),I19))</f>
        <v>63648</v>
      </c>
      <c r="L19" s="13" t="n">
        <v>43863</v>
      </c>
      <c r="M19" s="14" t="n">
        <f aca="false">IF(OR(H19="",L19=""),"",ROUND((H19-L19)/30.44,1))</f>
        <v>76.1</v>
      </c>
      <c r="N19" s="7" t="str">
        <f aca="false">IF(AND(E19&lt;&gt;"v2008",ISERROR(SEARCH("Villa",B19))),"Commercial-scale","Residential unit")</f>
        <v>Commercial-scale</v>
      </c>
      <c r="O19" s="7" t="s">
        <v>55</v>
      </c>
    </row>
    <row r="20" customFormat="false" ht="15" hidden="false" customHeight="false" outlineLevel="0" collapsed="false">
      <c r="A20" s="7" t="n">
        <v>1000200221</v>
      </c>
      <c r="B20" s="7" t="s">
        <v>120</v>
      </c>
      <c r="C20" s="7" t="s">
        <v>54</v>
      </c>
      <c r="D20" s="7" t="s">
        <v>93</v>
      </c>
      <c r="E20" s="7" t="s">
        <v>94</v>
      </c>
      <c r="F20" s="7" t="s">
        <v>51</v>
      </c>
      <c r="G20" s="7" t="n">
        <v>45</v>
      </c>
      <c r="H20" s="13" t="n">
        <v>46178</v>
      </c>
      <c r="I20" s="10" t="n">
        <v>843</v>
      </c>
      <c r="J20" s="7" t="s">
        <v>95</v>
      </c>
      <c r="K20" s="10" t="n">
        <f aca="false">IF(I20="","",IF(J20="sq ft",ROUND(I20*0.092903,0),I20))</f>
        <v>843</v>
      </c>
      <c r="L20" s="13" t="n">
        <v>45351</v>
      </c>
      <c r="M20" s="14" t="n">
        <f aca="false">IF(OR(H20="",L20=""),"",ROUND((H20-L20)/30.44,1))</f>
        <v>27.2</v>
      </c>
      <c r="N20" s="7" t="str">
        <f aca="false">IF(AND(E20&lt;&gt;"v2008",ISERROR(SEARCH("Villa",B20))),"Commercial-scale","Residential unit")</f>
        <v>Commercial-scale</v>
      </c>
      <c r="O20" s="7" t="s">
        <v>54</v>
      </c>
    </row>
    <row r="21" customFormat="false" ht="15" hidden="false" customHeight="false" outlineLevel="0" collapsed="false">
      <c r="A21" s="7" t="n">
        <v>1000214741</v>
      </c>
      <c r="B21" s="7" t="s">
        <v>121</v>
      </c>
      <c r="C21" s="7" t="s">
        <v>56</v>
      </c>
      <c r="D21" s="7" t="s">
        <v>93</v>
      </c>
      <c r="E21" s="7" t="s">
        <v>94</v>
      </c>
      <c r="F21" s="7" t="s">
        <v>49</v>
      </c>
      <c r="G21" s="7" t="n">
        <v>62</v>
      </c>
      <c r="H21" s="13" t="n">
        <v>46176</v>
      </c>
      <c r="I21" s="10" t="n">
        <v>6235</v>
      </c>
      <c r="J21" s="7" t="s">
        <v>95</v>
      </c>
      <c r="K21" s="10" t="n">
        <f aca="false">IF(I21="","",IF(J21="sq ft",ROUND(I21*0.092903,0),I21))</f>
        <v>6235</v>
      </c>
      <c r="L21" s="13" t="n">
        <v>45719</v>
      </c>
      <c r="M21" s="14" t="n">
        <f aca="false">IF(OR(H21="",L21=""),"",ROUND((H21-L21)/30.44,1))</f>
        <v>15</v>
      </c>
      <c r="N21" s="7" t="str">
        <f aca="false">IF(AND(E21&lt;&gt;"v2008",ISERROR(SEARCH("Villa",B21))),"Commercial-scale","Residential unit")</f>
        <v>Commercial-scale</v>
      </c>
      <c r="O21" s="7" t="s">
        <v>56</v>
      </c>
    </row>
    <row r="22" customFormat="false" ht="15" hidden="false" customHeight="false" outlineLevel="0" collapsed="false">
      <c r="A22" s="7" t="n">
        <v>1000150634</v>
      </c>
      <c r="B22" s="7" t="s">
        <v>122</v>
      </c>
      <c r="C22" s="7" t="s">
        <v>57</v>
      </c>
      <c r="D22" s="7" t="s">
        <v>93</v>
      </c>
      <c r="E22" s="7" t="s">
        <v>94</v>
      </c>
      <c r="F22" s="7" t="s">
        <v>48</v>
      </c>
      <c r="G22" s="7" t="n">
        <v>89</v>
      </c>
      <c r="H22" s="13" t="n">
        <v>46170</v>
      </c>
      <c r="I22" s="10" t="n">
        <v>38845</v>
      </c>
      <c r="J22" s="7" t="s">
        <v>95</v>
      </c>
      <c r="K22" s="10" t="n">
        <f aca="false">IF(I22="","",IF(J22="sq ft",ROUND(I22*0.092903,0),I22))</f>
        <v>38845</v>
      </c>
      <c r="L22" s="13" t="n">
        <v>44487</v>
      </c>
      <c r="M22" s="14" t="n">
        <f aca="false">IF(OR(H22="",L22=""),"",ROUND((H22-L22)/30.44,1))</f>
        <v>55.3</v>
      </c>
      <c r="N22" s="7" t="str">
        <f aca="false">IF(AND(E22&lt;&gt;"v2008",ISERROR(SEARCH("Villa",B22))),"Commercial-scale","Residential unit")</f>
        <v>Commercial-scale</v>
      </c>
      <c r="O22" s="7" t="s">
        <v>57</v>
      </c>
    </row>
    <row r="23" customFormat="false" ht="15" hidden="false" customHeight="false" outlineLevel="0" collapsed="false">
      <c r="A23" s="7" t="n">
        <v>1000150633</v>
      </c>
      <c r="B23" s="7" t="s">
        <v>123</v>
      </c>
      <c r="C23" s="7" t="s">
        <v>57</v>
      </c>
      <c r="D23" s="7" t="s">
        <v>93</v>
      </c>
      <c r="E23" s="7" t="s">
        <v>94</v>
      </c>
      <c r="F23" s="7" t="s">
        <v>48</v>
      </c>
      <c r="G23" s="7" t="n">
        <v>86</v>
      </c>
      <c r="H23" s="13" t="n">
        <v>46162</v>
      </c>
      <c r="I23" s="10" t="n">
        <v>34561</v>
      </c>
      <c r="J23" s="7" t="s">
        <v>95</v>
      </c>
      <c r="K23" s="10" t="n">
        <f aca="false">IF(I23="","",IF(J23="sq ft",ROUND(I23*0.092903,0),I23))</f>
        <v>34561</v>
      </c>
      <c r="L23" s="13" t="n">
        <v>44487</v>
      </c>
      <c r="M23" s="14" t="n">
        <f aca="false">IF(OR(H23="",L23=""),"",ROUND((H23-L23)/30.44,1))</f>
        <v>55</v>
      </c>
      <c r="N23" s="7" t="str">
        <f aca="false">IF(AND(E23&lt;&gt;"v2008",ISERROR(SEARCH("Villa",B23))),"Commercial-scale","Residential unit")</f>
        <v>Commercial-scale</v>
      </c>
      <c r="O23" s="7" t="s">
        <v>57</v>
      </c>
    </row>
    <row r="24" customFormat="false" ht="15" hidden="false" customHeight="false" outlineLevel="0" collapsed="false">
      <c r="A24" s="7" t="n">
        <v>1000147944</v>
      </c>
      <c r="B24" s="7" t="s">
        <v>124</v>
      </c>
      <c r="C24" s="7" t="s">
        <v>57</v>
      </c>
      <c r="D24" s="7" t="s">
        <v>93</v>
      </c>
      <c r="E24" s="7" t="s">
        <v>94</v>
      </c>
      <c r="F24" s="7" t="s">
        <v>49</v>
      </c>
      <c r="G24" s="7" t="n">
        <v>72</v>
      </c>
      <c r="H24" s="13" t="n">
        <v>46154</v>
      </c>
      <c r="I24" s="10" t="n">
        <v>20692</v>
      </c>
      <c r="J24" s="7" t="s">
        <v>95</v>
      </c>
      <c r="K24" s="10" t="n">
        <f aca="false">IF(I24="","",IF(J24="sq ft",ROUND(I24*0.092903,0),I24))</f>
        <v>20692</v>
      </c>
      <c r="L24" s="13" t="n">
        <v>44424</v>
      </c>
      <c r="M24" s="14" t="n">
        <f aca="false">IF(OR(H24="",L24=""),"",ROUND((H24-L24)/30.44,1))</f>
        <v>56.8</v>
      </c>
      <c r="N24" s="7" t="str">
        <f aca="false">IF(AND(E24&lt;&gt;"v2008",ISERROR(SEARCH("Villa",B24))),"Commercial-scale","Residential unit")</f>
        <v>Commercial-scale</v>
      </c>
      <c r="O24" s="7" t="s">
        <v>57</v>
      </c>
    </row>
    <row r="25" customFormat="false" ht="15" hidden="false" customHeight="false" outlineLevel="0" collapsed="false">
      <c r="A25" s="7" t="n">
        <v>1000165588</v>
      </c>
      <c r="B25" s="7" t="s">
        <v>125</v>
      </c>
      <c r="C25" s="7" t="s">
        <v>54</v>
      </c>
      <c r="D25" s="7" t="s">
        <v>93</v>
      </c>
      <c r="E25" s="7" t="s">
        <v>94</v>
      </c>
      <c r="F25" s="7" t="s">
        <v>49</v>
      </c>
      <c r="G25" s="7" t="n">
        <v>64</v>
      </c>
      <c r="H25" s="13" t="n">
        <v>46152</v>
      </c>
      <c r="I25" s="10" t="n">
        <v>39524</v>
      </c>
      <c r="J25" s="7" t="s">
        <v>106</v>
      </c>
      <c r="K25" s="10" t="n">
        <f aca="false">IF(I25="","",IF(J25="sq ft",ROUND(I25*0.092903,0),I25))</f>
        <v>3672</v>
      </c>
      <c r="L25" s="13" t="n">
        <v>44820</v>
      </c>
      <c r="M25" s="14" t="n">
        <f aca="false">IF(OR(H25="",L25=""),"",ROUND((H25-L25)/30.44,1))</f>
        <v>43.8</v>
      </c>
      <c r="N25" s="7" t="str">
        <f aca="false">IF(AND(E25&lt;&gt;"v2008",ISERROR(SEARCH("Villa",B25))),"Commercial-scale","Residential unit")</f>
        <v>Commercial-scale</v>
      </c>
      <c r="O25" s="7" t="s">
        <v>54</v>
      </c>
    </row>
    <row r="26" customFormat="false" ht="15" hidden="false" customHeight="false" outlineLevel="0" collapsed="false">
      <c r="A26" s="7" t="n">
        <v>1000161273</v>
      </c>
      <c r="B26" s="7" t="s">
        <v>126</v>
      </c>
      <c r="C26" s="7" t="s">
        <v>127</v>
      </c>
      <c r="D26" s="7" t="s">
        <v>93</v>
      </c>
      <c r="E26" s="7" t="s">
        <v>94</v>
      </c>
      <c r="F26" s="7" t="s">
        <v>49</v>
      </c>
      <c r="G26" s="7" t="n">
        <v>60</v>
      </c>
      <c r="H26" s="13" t="n">
        <v>46149</v>
      </c>
      <c r="I26" s="10" t="n">
        <v>37372</v>
      </c>
      <c r="J26" s="7" t="s">
        <v>95</v>
      </c>
      <c r="K26" s="10" t="n">
        <f aca="false">IF(I26="","",IF(J26="sq ft",ROUND(I26*0.092903,0),I26))</f>
        <v>37372</v>
      </c>
      <c r="L26" s="13" t="n">
        <v>44732</v>
      </c>
      <c r="M26" s="14" t="n">
        <f aca="false">IF(OR(H26="",L26=""),"",ROUND((H26-L26)/30.44,1))</f>
        <v>46.6</v>
      </c>
      <c r="N26" s="7" t="str">
        <f aca="false">IF(AND(E26&lt;&gt;"v2008",ISERROR(SEARCH("Villa",B26))),"Commercial-scale","Residential unit")</f>
        <v>Commercial-scale</v>
      </c>
      <c r="O26" s="7" t="s">
        <v>127</v>
      </c>
    </row>
    <row r="27" customFormat="false" ht="15" hidden="false" customHeight="false" outlineLevel="0" collapsed="false">
      <c r="A27" s="7" t="n">
        <v>1000094244</v>
      </c>
      <c r="B27" s="7" t="s">
        <v>128</v>
      </c>
      <c r="C27" s="7" t="s">
        <v>55</v>
      </c>
      <c r="D27" s="7" t="s">
        <v>93</v>
      </c>
      <c r="E27" s="7" t="s">
        <v>129</v>
      </c>
      <c r="F27" s="7" t="s">
        <v>49</v>
      </c>
      <c r="G27" s="7" t="n">
        <v>61</v>
      </c>
      <c r="H27" s="13" t="n">
        <v>46144</v>
      </c>
      <c r="I27" s="10" t="n">
        <v>2066</v>
      </c>
      <c r="J27" s="7" t="s">
        <v>95</v>
      </c>
      <c r="K27" s="10" t="n">
        <f aca="false">IF(I27="","",IF(J27="sq ft",ROUND(I27*0.092903,0),I27))</f>
        <v>2066</v>
      </c>
      <c r="L27" s="13" t="n">
        <v>42674</v>
      </c>
      <c r="M27" s="14" t="n">
        <f aca="false">IF(OR(H27="",L27=""),"",ROUND((H27-L27)/30.44,1))</f>
        <v>114</v>
      </c>
      <c r="N27" s="7" t="str">
        <f aca="false">IF(AND(E27&lt;&gt;"v2008",ISERROR(SEARCH("Villa",B27))),"Commercial-scale","Residential unit")</f>
        <v>Commercial-scale</v>
      </c>
      <c r="O27" s="7" t="s">
        <v>55</v>
      </c>
    </row>
    <row r="28" customFormat="false" ht="15" hidden="false" customHeight="false" outlineLevel="0" collapsed="false">
      <c r="A28" s="7" t="n">
        <v>1000222275</v>
      </c>
      <c r="B28" s="7" t="s">
        <v>130</v>
      </c>
      <c r="C28" s="7" t="s">
        <v>54</v>
      </c>
      <c r="D28" s="7" t="s">
        <v>93</v>
      </c>
      <c r="E28" s="7" t="s">
        <v>94</v>
      </c>
      <c r="F28" s="7" t="s">
        <v>51</v>
      </c>
      <c r="G28" s="7" t="n">
        <v>45</v>
      </c>
      <c r="H28" s="13" t="n">
        <v>46141</v>
      </c>
      <c r="I28" s="10" t="n">
        <v>99</v>
      </c>
      <c r="J28" s="7" t="s">
        <v>95</v>
      </c>
      <c r="K28" s="10" t="n">
        <f aca="false">IF(I28="","",IF(J28="sq ft",ROUND(I28*0.092903,0),I28))</f>
        <v>99</v>
      </c>
      <c r="L28" s="13" t="n">
        <v>45923</v>
      </c>
      <c r="M28" s="14" t="n">
        <f aca="false">IF(OR(H28="",L28=""),"",ROUND((H28-L28)/30.44,1))</f>
        <v>7.2</v>
      </c>
      <c r="N28" s="7" t="str">
        <f aca="false">IF(AND(E28&lt;&gt;"v2008",ISERROR(SEARCH("Villa",B28))),"Commercial-scale","Residential unit")</f>
        <v>Commercial-scale</v>
      </c>
      <c r="O28" s="7" t="s">
        <v>54</v>
      </c>
    </row>
    <row r="29" customFormat="false" ht="15" hidden="false" customHeight="false" outlineLevel="0" collapsed="false">
      <c r="A29" s="7" t="n">
        <v>1000194310</v>
      </c>
      <c r="B29" s="7" t="s">
        <v>131</v>
      </c>
      <c r="C29" s="7" t="s">
        <v>54</v>
      </c>
      <c r="D29" s="7" t="s">
        <v>93</v>
      </c>
      <c r="E29" s="7" t="s">
        <v>94</v>
      </c>
      <c r="F29" s="7" t="s">
        <v>51</v>
      </c>
      <c r="G29" s="7" t="n">
        <v>45</v>
      </c>
      <c r="H29" s="13" t="n">
        <v>46135</v>
      </c>
      <c r="I29" s="10" t="n">
        <v>10474</v>
      </c>
      <c r="J29" s="7" t="s">
        <v>95</v>
      </c>
      <c r="K29" s="10" t="n">
        <f aca="false">IF(I29="","",IF(J29="sq ft",ROUND(I29*0.092903,0),I29))</f>
        <v>10474</v>
      </c>
      <c r="L29" s="13" t="n">
        <v>45340</v>
      </c>
      <c r="M29" s="14" t="n">
        <f aca="false">IF(OR(H29="",L29=""),"",ROUND((H29-L29)/30.44,1))</f>
        <v>26.1</v>
      </c>
      <c r="N29" s="7" t="str">
        <f aca="false">IF(AND(E29&lt;&gt;"v2008",ISERROR(SEARCH("Villa",B29))),"Commercial-scale","Residential unit")</f>
        <v>Commercial-scale</v>
      </c>
      <c r="O29" s="7" t="s">
        <v>54</v>
      </c>
    </row>
    <row r="30" customFormat="false" ht="15" hidden="false" customHeight="false" outlineLevel="0" collapsed="false">
      <c r="A30" s="7" t="n">
        <v>1000209904</v>
      </c>
      <c r="B30" s="7" t="s">
        <v>132</v>
      </c>
      <c r="C30" s="7" t="s">
        <v>133</v>
      </c>
      <c r="D30" s="7" t="s">
        <v>93</v>
      </c>
      <c r="E30" s="7" t="s">
        <v>113</v>
      </c>
      <c r="F30" s="7" t="s">
        <v>49</v>
      </c>
      <c r="G30" s="7" t="n">
        <v>67</v>
      </c>
      <c r="H30" s="13" t="n">
        <v>46133</v>
      </c>
      <c r="I30" s="10" t="n">
        <v>4653</v>
      </c>
      <c r="J30" s="7" t="s">
        <v>95</v>
      </c>
      <c r="K30" s="10" t="n">
        <f aca="false">IF(I30="","",IF(J30="sq ft",ROUND(I30*0.092903,0),I30))</f>
        <v>4653</v>
      </c>
      <c r="L30" s="13" t="n">
        <v>45583</v>
      </c>
      <c r="M30" s="14" t="n">
        <f aca="false">IF(OR(H30="",L30=""),"",ROUND((H30-L30)/30.44,1))</f>
        <v>18.1</v>
      </c>
      <c r="N30" s="7" t="str">
        <f aca="false">IF(AND(E30&lt;&gt;"v2008",ISERROR(SEARCH("Villa",B30))),"Commercial-scale","Residential unit")</f>
        <v>Commercial-scale</v>
      </c>
      <c r="O30" s="7" t="s">
        <v>54</v>
      </c>
    </row>
    <row r="31" customFormat="false" ht="15" hidden="false" customHeight="false" outlineLevel="0" collapsed="false">
      <c r="A31" s="7" t="n">
        <v>1000194900</v>
      </c>
      <c r="B31" s="7" t="s">
        <v>134</v>
      </c>
      <c r="C31" s="7" t="s">
        <v>54</v>
      </c>
      <c r="D31" s="7" t="s">
        <v>93</v>
      </c>
      <c r="E31" s="7" t="s">
        <v>94</v>
      </c>
      <c r="F31" s="7" t="s">
        <v>48</v>
      </c>
      <c r="G31" s="7" t="n">
        <v>86</v>
      </c>
      <c r="H31" s="13" t="n">
        <v>46128</v>
      </c>
      <c r="I31" s="10" t="n">
        <v>380</v>
      </c>
      <c r="J31" s="7" t="s">
        <v>95</v>
      </c>
      <c r="K31" s="10" t="n">
        <f aca="false">IF(I31="","",IF(J31="sq ft",ROUND(I31*0.092903,0),I31))</f>
        <v>380</v>
      </c>
      <c r="L31" s="13" t="n">
        <v>45343</v>
      </c>
      <c r="M31" s="14" t="n">
        <f aca="false">IF(OR(H31="",L31=""),"",ROUND((H31-L31)/30.44,1))</f>
        <v>25.8</v>
      </c>
      <c r="N31" s="7" t="str">
        <f aca="false">IF(AND(E31&lt;&gt;"v2008",ISERROR(SEARCH("Villa",B31))),"Commercial-scale","Residential unit")</f>
        <v>Commercial-scale</v>
      </c>
      <c r="O31" s="7" t="s">
        <v>54</v>
      </c>
    </row>
    <row r="32" customFormat="false" ht="15" hidden="false" customHeight="false" outlineLevel="0" collapsed="false">
      <c r="A32" s="7" t="n">
        <v>1000188596</v>
      </c>
      <c r="B32" s="7" t="s">
        <v>135</v>
      </c>
      <c r="C32" s="7" t="s">
        <v>54</v>
      </c>
      <c r="D32" s="7" t="s">
        <v>93</v>
      </c>
      <c r="E32" s="7" t="s">
        <v>94</v>
      </c>
      <c r="F32" s="7" t="s">
        <v>49</v>
      </c>
      <c r="G32" s="7" t="n">
        <v>67</v>
      </c>
      <c r="H32" s="13" t="n">
        <v>46125</v>
      </c>
      <c r="I32" s="10" t="n">
        <v>212221</v>
      </c>
      <c r="J32" s="7" t="s">
        <v>95</v>
      </c>
      <c r="K32" s="10" t="n">
        <f aca="false">IF(I32="","",IF(J32="sq ft",ROUND(I32*0.092903,0),I32))</f>
        <v>212221</v>
      </c>
      <c r="L32" s="13" t="n">
        <v>45265</v>
      </c>
      <c r="M32" s="14" t="n">
        <f aca="false">IF(OR(H32="",L32=""),"",ROUND((H32-L32)/30.44,1))</f>
        <v>28.3</v>
      </c>
      <c r="N32" s="7" t="str">
        <f aca="false">IF(AND(E32&lt;&gt;"v2008",ISERROR(SEARCH("Villa",B32))),"Commercial-scale","Residential unit")</f>
        <v>Commercial-scale</v>
      </c>
      <c r="O32" s="7" t="s">
        <v>54</v>
      </c>
    </row>
    <row r="33" customFormat="false" ht="15" hidden="false" customHeight="false" outlineLevel="0" collapsed="false">
      <c r="A33" s="7" t="n">
        <v>1000222472</v>
      </c>
      <c r="B33" s="7" t="s">
        <v>136</v>
      </c>
      <c r="C33" s="7" t="s">
        <v>55</v>
      </c>
      <c r="D33" s="7" t="s">
        <v>93</v>
      </c>
      <c r="E33" s="7" t="s">
        <v>94</v>
      </c>
      <c r="F33" s="7" t="s">
        <v>48</v>
      </c>
      <c r="G33" s="7" t="n">
        <v>82</v>
      </c>
      <c r="H33" s="13" t="n">
        <v>46122</v>
      </c>
      <c r="I33" s="10" t="n">
        <v>11450</v>
      </c>
      <c r="J33" s="7" t="s">
        <v>95</v>
      </c>
      <c r="K33" s="10" t="n">
        <f aca="false">IF(I33="","",IF(J33="sq ft",ROUND(I33*0.092903,0),I33))</f>
        <v>11450</v>
      </c>
      <c r="L33" s="13" t="n">
        <v>45930</v>
      </c>
      <c r="M33" s="14" t="n">
        <f aca="false">IF(OR(H33="",L33=""),"",ROUND((H33-L33)/30.44,1))</f>
        <v>6.3</v>
      </c>
      <c r="N33" s="7" t="str">
        <f aca="false">IF(AND(E33&lt;&gt;"v2008",ISERROR(SEARCH("Villa",B33))),"Commercial-scale","Residential unit")</f>
        <v>Commercial-scale</v>
      </c>
      <c r="O33" s="7" t="s">
        <v>55</v>
      </c>
    </row>
    <row r="34" customFormat="false" ht="15" hidden="false" customHeight="false" outlineLevel="0" collapsed="false">
      <c r="A34" s="7" t="n">
        <v>1000213138</v>
      </c>
      <c r="B34" s="7" t="s">
        <v>137</v>
      </c>
      <c r="C34" s="7" t="s">
        <v>54</v>
      </c>
      <c r="D34" s="7" t="s">
        <v>93</v>
      </c>
      <c r="E34" s="7" t="s">
        <v>113</v>
      </c>
      <c r="F34" s="7" t="s">
        <v>49</v>
      </c>
      <c r="G34" s="7" t="n">
        <v>73</v>
      </c>
      <c r="H34" s="13" t="n">
        <v>46121</v>
      </c>
      <c r="I34" s="10" t="n">
        <v>3918</v>
      </c>
      <c r="J34" s="7" t="s">
        <v>95</v>
      </c>
      <c r="K34" s="10" t="n">
        <f aca="false">IF(I34="","",IF(J34="sq ft",ROUND(I34*0.092903,0),I34))</f>
        <v>3918</v>
      </c>
      <c r="L34" s="13" t="n">
        <v>45672</v>
      </c>
      <c r="M34" s="14" t="n">
        <f aca="false">IF(OR(H34="",L34=""),"",ROUND((H34-L34)/30.44,1))</f>
        <v>14.8</v>
      </c>
      <c r="N34" s="7" t="str">
        <f aca="false">IF(AND(E34&lt;&gt;"v2008",ISERROR(SEARCH("Villa",B34))),"Commercial-scale","Residential unit")</f>
        <v>Commercial-scale</v>
      </c>
      <c r="O34" s="7" t="s">
        <v>54</v>
      </c>
    </row>
    <row r="35" customFormat="false" ht="15" hidden="false" customHeight="false" outlineLevel="0" collapsed="false">
      <c r="A35" s="7" t="n">
        <v>1000217738</v>
      </c>
      <c r="B35" s="7" t="s">
        <v>138</v>
      </c>
      <c r="C35" s="7" t="s">
        <v>54</v>
      </c>
      <c r="D35" s="7" t="s">
        <v>93</v>
      </c>
      <c r="E35" s="7" t="s">
        <v>113</v>
      </c>
      <c r="F35" s="7" t="s">
        <v>48</v>
      </c>
      <c r="G35" s="7" t="n">
        <v>85</v>
      </c>
      <c r="H35" s="13" t="n">
        <v>46120</v>
      </c>
      <c r="I35" s="10" t="n">
        <v>100000</v>
      </c>
      <c r="J35" s="7" t="s">
        <v>95</v>
      </c>
      <c r="K35" s="10" t="n">
        <f aca="false">IF(I35="","",IF(J35="sq ft",ROUND(I35*0.092903,0),I35))</f>
        <v>100000</v>
      </c>
      <c r="L35" s="13" t="n">
        <v>45803</v>
      </c>
      <c r="M35" s="14" t="n">
        <f aca="false">IF(OR(H35="",L35=""),"",ROUND((H35-L35)/30.44,1))</f>
        <v>10.4</v>
      </c>
      <c r="N35" s="7" t="str">
        <f aca="false">IF(AND(E35&lt;&gt;"v2008",ISERROR(SEARCH("Villa",B35))),"Commercial-scale","Residential unit")</f>
        <v>Commercial-scale</v>
      </c>
      <c r="O35" s="7" t="s">
        <v>54</v>
      </c>
    </row>
    <row r="36" customFormat="false" ht="15" hidden="false" customHeight="false" outlineLevel="0" collapsed="false">
      <c r="A36" s="7" t="n">
        <v>1000225304</v>
      </c>
      <c r="B36" s="7" t="s">
        <v>139</v>
      </c>
      <c r="C36" s="7" t="s">
        <v>54</v>
      </c>
      <c r="D36" s="7" t="s">
        <v>93</v>
      </c>
      <c r="E36" s="7" t="s">
        <v>94</v>
      </c>
      <c r="F36" s="7" t="s">
        <v>49</v>
      </c>
      <c r="G36" s="7" t="n">
        <v>61</v>
      </c>
      <c r="H36" s="13" t="n">
        <v>46120</v>
      </c>
      <c r="I36" s="10" t="n">
        <v>63</v>
      </c>
      <c r="J36" s="7" t="s">
        <v>95</v>
      </c>
      <c r="K36" s="10" t="n">
        <f aca="false">IF(I36="","",IF(J36="sq ft",ROUND(I36*0.092903,0),I36))</f>
        <v>63</v>
      </c>
      <c r="L36" s="13" t="n">
        <v>46006</v>
      </c>
      <c r="M36" s="14" t="n">
        <f aca="false">IF(OR(H36="",L36=""),"",ROUND((H36-L36)/30.44,1))</f>
        <v>3.7</v>
      </c>
      <c r="N36" s="7" t="str">
        <f aca="false">IF(AND(E36&lt;&gt;"v2008",ISERROR(SEARCH("Villa",B36))),"Commercial-scale","Residential unit")</f>
        <v>Commercial-scale</v>
      </c>
      <c r="O36" s="7" t="s">
        <v>54</v>
      </c>
    </row>
    <row r="37" customFormat="false" ht="15" hidden="false" customHeight="false" outlineLevel="0" collapsed="false">
      <c r="A37" s="7" t="n">
        <v>1000217736</v>
      </c>
      <c r="B37" s="7" t="s">
        <v>140</v>
      </c>
      <c r="C37" s="7" t="s">
        <v>54</v>
      </c>
      <c r="D37" s="7" t="s">
        <v>93</v>
      </c>
      <c r="E37" s="7" t="s">
        <v>113</v>
      </c>
      <c r="F37" s="7" t="s">
        <v>48</v>
      </c>
      <c r="G37" s="7" t="n">
        <v>86</v>
      </c>
      <c r="H37" s="13" t="n">
        <v>46120</v>
      </c>
      <c r="I37" s="10" t="n">
        <v>100000</v>
      </c>
      <c r="J37" s="7" t="s">
        <v>95</v>
      </c>
      <c r="K37" s="10" t="n">
        <f aca="false">IF(I37="","",IF(J37="sq ft",ROUND(I37*0.092903,0),I37))</f>
        <v>100000</v>
      </c>
      <c r="L37" s="13" t="n">
        <v>45803</v>
      </c>
      <c r="M37" s="14" t="n">
        <f aca="false">IF(OR(H37="",L37=""),"",ROUND((H37-L37)/30.44,1))</f>
        <v>10.4</v>
      </c>
      <c r="N37" s="7" t="str">
        <f aca="false">IF(AND(E37&lt;&gt;"v2008",ISERROR(SEARCH("Villa",B37))),"Commercial-scale","Residential unit")</f>
        <v>Commercial-scale</v>
      </c>
      <c r="O37" s="7" t="s">
        <v>54</v>
      </c>
    </row>
    <row r="38" customFormat="false" ht="15" hidden="false" customHeight="false" outlineLevel="0" collapsed="false">
      <c r="A38" s="7" t="n">
        <v>1000195680</v>
      </c>
      <c r="B38" s="7" t="s">
        <v>141</v>
      </c>
      <c r="C38" s="7" t="s">
        <v>54</v>
      </c>
      <c r="D38" s="7" t="s">
        <v>93</v>
      </c>
      <c r="E38" s="7" t="s">
        <v>94</v>
      </c>
      <c r="F38" s="7" t="s">
        <v>48</v>
      </c>
      <c r="G38" s="7" t="n">
        <v>86</v>
      </c>
      <c r="H38" s="13" t="n">
        <v>46113</v>
      </c>
      <c r="I38" s="10" t="n">
        <v>10083</v>
      </c>
      <c r="J38" s="7" t="s">
        <v>95</v>
      </c>
      <c r="K38" s="10" t="n">
        <f aca="false">IF(I38="","",IF(J38="sq ft",ROUND(I38*0.092903,0),I38))</f>
        <v>10083</v>
      </c>
      <c r="L38" s="13" t="n">
        <v>45345</v>
      </c>
      <c r="M38" s="14" t="n">
        <f aca="false">IF(OR(H38="",L38=""),"",ROUND((H38-L38)/30.44,1))</f>
        <v>25.2</v>
      </c>
      <c r="N38" s="7" t="str">
        <f aca="false">IF(AND(E38&lt;&gt;"v2008",ISERROR(SEARCH("Villa",B38))),"Commercial-scale","Residential unit")</f>
        <v>Commercial-scale</v>
      </c>
      <c r="O38" s="7" t="s">
        <v>54</v>
      </c>
    </row>
    <row r="39" customFormat="false" ht="15" hidden="false" customHeight="false" outlineLevel="0" collapsed="false">
      <c r="A39" s="7" t="n">
        <v>1000218948</v>
      </c>
      <c r="B39" s="7" t="s">
        <v>142</v>
      </c>
      <c r="C39" s="7" t="s">
        <v>54</v>
      </c>
      <c r="D39" s="7" t="s">
        <v>93</v>
      </c>
      <c r="E39" s="7" t="s">
        <v>94</v>
      </c>
      <c r="F39" s="7" t="s">
        <v>48</v>
      </c>
      <c r="G39" s="7" t="n">
        <v>85</v>
      </c>
      <c r="H39" s="13" t="n">
        <v>46105</v>
      </c>
      <c r="I39" s="10" t="n">
        <v>62378</v>
      </c>
      <c r="J39" s="7" t="s">
        <v>106</v>
      </c>
      <c r="K39" s="10" t="n">
        <f aca="false">IF(I39="","",IF(J39="sq ft",ROUND(I39*0.092903,0),I39))</f>
        <v>5795</v>
      </c>
      <c r="L39" s="13" t="n">
        <v>45835</v>
      </c>
      <c r="M39" s="14" t="n">
        <f aca="false">IF(OR(H39="",L39=""),"",ROUND((H39-L39)/30.44,1))</f>
        <v>8.9</v>
      </c>
      <c r="N39" s="7" t="str">
        <f aca="false">IF(AND(E39&lt;&gt;"v2008",ISERROR(SEARCH("Villa",B39))),"Commercial-scale","Residential unit")</f>
        <v>Commercial-scale</v>
      </c>
      <c r="O39" s="7" t="s">
        <v>54</v>
      </c>
    </row>
    <row r="40" customFormat="false" ht="15" hidden="false" customHeight="false" outlineLevel="0" collapsed="false">
      <c r="A40" s="7" t="n">
        <v>1000211535</v>
      </c>
      <c r="B40" s="7" t="s">
        <v>143</v>
      </c>
      <c r="C40" s="7" t="s">
        <v>144</v>
      </c>
      <c r="D40" s="7" t="s">
        <v>93</v>
      </c>
      <c r="E40" s="7" t="s">
        <v>94</v>
      </c>
      <c r="F40" s="7" t="s">
        <v>49</v>
      </c>
      <c r="G40" s="7" t="n">
        <v>68</v>
      </c>
      <c r="H40" s="13" t="n">
        <v>46093</v>
      </c>
      <c r="I40" s="10" t="n">
        <v>2456</v>
      </c>
      <c r="J40" s="7" t="s">
        <v>95</v>
      </c>
      <c r="K40" s="10" t="n">
        <f aca="false">IF(I40="","",IF(J40="sq ft",ROUND(I40*0.092903,0),I40))</f>
        <v>2456</v>
      </c>
      <c r="L40" s="13" t="n">
        <v>45631</v>
      </c>
      <c r="M40" s="14" t="n">
        <f aca="false">IF(OR(H40="",L40=""),"",ROUND((H40-L40)/30.44,1))</f>
        <v>15.2</v>
      </c>
      <c r="N40" s="7" t="str">
        <f aca="false">IF(AND(E40&lt;&gt;"v2008",ISERROR(SEARCH("Villa",B40))),"Commercial-scale","Residential unit")</f>
        <v>Commercial-scale</v>
      </c>
      <c r="O40" s="7" t="s">
        <v>54</v>
      </c>
    </row>
    <row r="41" customFormat="false" ht="15" hidden="false" customHeight="false" outlineLevel="0" collapsed="false">
      <c r="A41" s="7" t="n">
        <v>1000192685</v>
      </c>
      <c r="B41" s="7" t="s">
        <v>145</v>
      </c>
      <c r="C41" s="7" t="s">
        <v>56</v>
      </c>
      <c r="D41" s="7" t="s">
        <v>93</v>
      </c>
      <c r="E41" s="7" t="s">
        <v>94</v>
      </c>
      <c r="F41" s="7" t="s">
        <v>50</v>
      </c>
      <c r="G41" s="7" t="n">
        <v>52</v>
      </c>
      <c r="H41" s="13" t="n">
        <v>46091</v>
      </c>
      <c r="I41" s="10" t="n">
        <v>9302</v>
      </c>
      <c r="J41" s="7" t="s">
        <v>95</v>
      </c>
      <c r="K41" s="10" t="n">
        <f aca="false">IF(I41="","",IF(J41="sq ft",ROUND(I41*0.092903,0),I41))</f>
        <v>9302</v>
      </c>
      <c r="L41" s="13" t="n">
        <v>45323</v>
      </c>
      <c r="M41" s="14" t="n">
        <f aca="false">IF(OR(H41="",L41=""),"",ROUND((H41-L41)/30.44,1))</f>
        <v>25.2</v>
      </c>
      <c r="N41" s="7" t="str">
        <f aca="false">IF(AND(E41&lt;&gt;"v2008",ISERROR(SEARCH("Villa",B41))),"Commercial-scale","Residential unit")</f>
        <v>Commercial-scale</v>
      </c>
      <c r="O41" s="7" t="s">
        <v>56</v>
      </c>
    </row>
    <row r="42" customFormat="false" ht="15" hidden="false" customHeight="false" outlineLevel="0" collapsed="false">
      <c r="A42" s="7" t="n">
        <v>1000220348</v>
      </c>
      <c r="B42" s="7" t="s">
        <v>146</v>
      </c>
      <c r="C42" s="7" t="s">
        <v>54</v>
      </c>
      <c r="D42" s="7" t="s">
        <v>93</v>
      </c>
      <c r="E42" s="7" t="s">
        <v>113</v>
      </c>
      <c r="F42" s="7" t="s">
        <v>48</v>
      </c>
      <c r="G42" s="7" t="n">
        <v>85</v>
      </c>
      <c r="H42" s="13" t="n">
        <v>46091</v>
      </c>
      <c r="I42" s="10" t="n">
        <v>23469</v>
      </c>
      <c r="J42" s="7" t="s">
        <v>95</v>
      </c>
      <c r="K42" s="10" t="n">
        <f aca="false">IF(I42="","",IF(J42="sq ft",ROUND(I42*0.092903,0),I42))</f>
        <v>23469</v>
      </c>
      <c r="L42" s="13" t="n">
        <v>45873</v>
      </c>
      <c r="M42" s="14" t="n">
        <f aca="false">IF(OR(H42="",L42=""),"",ROUND((H42-L42)/30.44,1))</f>
        <v>7.2</v>
      </c>
      <c r="N42" s="7" t="str">
        <f aca="false">IF(AND(E42&lt;&gt;"v2008",ISERROR(SEARCH("Villa",B42))),"Commercial-scale","Residential unit")</f>
        <v>Commercial-scale</v>
      </c>
      <c r="O42" s="7" t="s">
        <v>54</v>
      </c>
    </row>
    <row r="43" customFormat="false" ht="15" hidden="false" customHeight="false" outlineLevel="0" collapsed="false">
      <c r="A43" s="7" t="n">
        <v>1000210187</v>
      </c>
      <c r="B43" s="7" t="s">
        <v>147</v>
      </c>
      <c r="C43" s="7" t="s">
        <v>54</v>
      </c>
      <c r="D43" s="7" t="s">
        <v>93</v>
      </c>
      <c r="E43" s="7" t="s">
        <v>94</v>
      </c>
      <c r="F43" s="7" t="s">
        <v>49</v>
      </c>
      <c r="G43" s="7" t="n">
        <v>69</v>
      </c>
      <c r="H43" s="13" t="n">
        <v>46088</v>
      </c>
      <c r="I43" s="10" t="n">
        <v>560</v>
      </c>
      <c r="J43" s="7" t="s">
        <v>95</v>
      </c>
      <c r="K43" s="10" t="n">
        <f aca="false">IF(I43="","",IF(J43="sq ft",ROUND(I43*0.092903,0),I43))</f>
        <v>560</v>
      </c>
      <c r="L43" s="13" t="n">
        <v>45593</v>
      </c>
      <c r="M43" s="14" t="n">
        <f aca="false">IF(OR(H43="",L43=""),"",ROUND((H43-L43)/30.44,1))</f>
        <v>16.3</v>
      </c>
      <c r="N43" s="7" t="str">
        <f aca="false">IF(AND(E43&lt;&gt;"v2008",ISERROR(SEARCH("Villa",B43))),"Commercial-scale","Residential unit")</f>
        <v>Commercial-scale</v>
      </c>
      <c r="O43" s="7" t="s">
        <v>54</v>
      </c>
    </row>
    <row r="44" customFormat="false" ht="15" hidden="false" customHeight="false" outlineLevel="0" collapsed="false">
      <c r="A44" s="7" t="n">
        <v>1000219753</v>
      </c>
      <c r="B44" s="7" t="s">
        <v>148</v>
      </c>
      <c r="C44" s="7" t="s">
        <v>54</v>
      </c>
      <c r="D44" s="7" t="s">
        <v>93</v>
      </c>
      <c r="E44" s="7" t="s">
        <v>94</v>
      </c>
      <c r="F44" s="7" t="s">
        <v>50</v>
      </c>
      <c r="G44" s="7" t="n">
        <v>55</v>
      </c>
      <c r="H44" s="13" t="n">
        <v>46076</v>
      </c>
      <c r="I44" s="10" t="n">
        <v>561</v>
      </c>
      <c r="J44" s="7" t="s">
        <v>95</v>
      </c>
      <c r="K44" s="10" t="n">
        <f aca="false">IF(I44="","",IF(J44="sq ft",ROUND(I44*0.092903,0),I44))</f>
        <v>561</v>
      </c>
      <c r="L44" s="13" t="n">
        <v>45852</v>
      </c>
      <c r="M44" s="14" t="n">
        <f aca="false">IF(OR(H44="",L44=""),"",ROUND((H44-L44)/30.44,1))</f>
        <v>7.4</v>
      </c>
      <c r="N44" s="7" t="str">
        <f aca="false">IF(AND(E44&lt;&gt;"v2008",ISERROR(SEARCH("Villa",B44))),"Commercial-scale","Residential unit")</f>
        <v>Commercial-scale</v>
      </c>
      <c r="O44" s="7" t="s">
        <v>54</v>
      </c>
    </row>
    <row r="45" customFormat="false" ht="15" hidden="false" customHeight="false" outlineLevel="0" collapsed="false">
      <c r="A45" s="7" t="n">
        <v>1000204641</v>
      </c>
      <c r="B45" s="7" t="s">
        <v>149</v>
      </c>
      <c r="C45" s="7" t="s">
        <v>54</v>
      </c>
      <c r="D45" s="7" t="s">
        <v>93</v>
      </c>
      <c r="E45" s="7" t="s">
        <v>94</v>
      </c>
      <c r="F45" s="7" t="s">
        <v>50</v>
      </c>
      <c r="G45" s="7" t="n">
        <v>54</v>
      </c>
      <c r="H45" s="13" t="n">
        <v>46073</v>
      </c>
      <c r="I45" s="10" t="n">
        <v>5525</v>
      </c>
      <c r="J45" s="7" t="s">
        <v>95</v>
      </c>
      <c r="K45" s="10" t="n">
        <f aca="false">IF(I45="","",IF(J45="sq ft",ROUND(I45*0.092903,0),I45))</f>
        <v>5525</v>
      </c>
      <c r="L45" s="13" t="n">
        <v>45429</v>
      </c>
      <c r="M45" s="14" t="n">
        <f aca="false">IF(OR(H45="",L45=""),"",ROUND((H45-L45)/30.44,1))</f>
        <v>21.2</v>
      </c>
      <c r="N45" s="7" t="str">
        <f aca="false">IF(AND(E45&lt;&gt;"v2008",ISERROR(SEARCH("Villa",B45))),"Commercial-scale","Residential unit")</f>
        <v>Commercial-scale</v>
      </c>
      <c r="O45" s="7" t="s">
        <v>54</v>
      </c>
    </row>
    <row r="46" customFormat="false" ht="15" hidden="false" customHeight="false" outlineLevel="0" collapsed="false">
      <c r="A46" s="7" t="n">
        <v>1000219067</v>
      </c>
      <c r="B46" s="7" t="s">
        <v>150</v>
      </c>
      <c r="C46" s="7" t="s">
        <v>151</v>
      </c>
      <c r="D46" s="7" t="s">
        <v>93</v>
      </c>
      <c r="E46" s="7" t="s">
        <v>94</v>
      </c>
      <c r="F46" s="7" t="s">
        <v>48</v>
      </c>
      <c r="G46" s="7" t="n">
        <v>80</v>
      </c>
      <c r="H46" s="13" t="n">
        <v>46073</v>
      </c>
      <c r="I46" s="10" t="n">
        <v>6653</v>
      </c>
      <c r="J46" s="7" t="s">
        <v>95</v>
      </c>
      <c r="K46" s="10" t="n">
        <f aca="false">IF(I46="","",IF(J46="sq ft",ROUND(I46*0.092903,0),I46))</f>
        <v>6653</v>
      </c>
      <c r="L46" s="13" t="n">
        <v>45840</v>
      </c>
      <c r="M46" s="14" t="n">
        <f aca="false">IF(OR(H46="",L46=""),"",ROUND((H46-L46)/30.44,1))</f>
        <v>7.7</v>
      </c>
      <c r="N46" s="7" t="str">
        <f aca="false">IF(AND(E46&lt;&gt;"v2008",ISERROR(SEARCH("Villa",B46))),"Commercial-scale","Residential unit")</f>
        <v>Commercial-scale</v>
      </c>
      <c r="O46" s="7" t="s">
        <v>152</v>
      </c>
    </row>
    <row r="47" customFormat="false" ht="15" hidden="false" customHeight="false" outlineLevel="0" collapsed="false">
      <c r="A47" s="7" t="n">
        <v>1000172343</v>
      </c>
      <c r="B47" s="7" t="s">
        <v>153</v>
      </c>
      <c r="C47" s="7" t="s">
        <v>54</v>
      </c>
      <c r="D47" s="7" t="s">
        <v>93</v>
      </c>
      <c r="E47" s="7" t="s">
        <v>94</v>
      </c>
      <c r="F47" s="7" t="s">
        <v>50</v>
      </c>
      <c r="G47" s="7" t="n">
        <v>50</v>
      </c>
      <c r="H47" s="13" t="n">
        <v>46070</v>
      </c>
      <c r="I47" s="10" t="n">
        <v>132658</v>
      </c>
      <c r="J47" s="7" t="s">
        <v>106</v>
      </c>
      <c r="K47" s="10" t="n">
        <f aca="false">IF(I47="","",IF(J47="sq ft",ROUND(I47*0.092903,0),I47))</f>
        <v>12324</v>
      </c>
      <c r="L47" s="13" t="n">
        <v>44972</v>
      </c>
      <c r="M47" s="14" t="n">
        <f aca="false">IF(OR(H47="",L47=""),"",ROUND((H47-L47)/30.44,1))</f>
        <v>36.1</v>
      </c>
      <c r="N47" s="7" t="str">
        <f aca="false">IF(AND(E47&lt;&gt;"v2008",ISERROR(SEARCH("Villa",B47))),"Commercial-scale","Residential unit")</f>
        <v>Commercial-scale</v>
      </c>
      <c r="O47" s="7" t="s">
        <v>54</v>
      </c>
    </row>
    <row r="48" customFormat="false" ht="15" hidden="false" customHeight="false" outlineLevel="0" collapsed="false">
      <c r="A48" s="7" t="n">
        <v>1000190806</v>
      </c>
      <c r="B48" s="7" t="s">
        <v>154</v>
      </c>
      <c r="C48" s="7" t="s">
        <v>155</v>
      </c>
      <c r="D48" s="7" t="s">
        <v>93</v>
      </c>
      <c r="E48" s="7" t="s">
        <v>113</v>
      </c>
      <c r="F48" s="7" t="s">
        <v>49</v>
      </c>
      <c r="G48" s="7" t="n">
        <v>64</v>
      </c>
      <c r="H48" s="13" t="n">
        <v>46063</v>
      </c>
      <c r="I48" s="10" t="n">
        <v>159499</v>
      </c>
      <c r="J48" s="7" t="s">
        <v>106</v>
      </c>
      <c r="K48" s="10" t="n">
        <f aca="false">IF(I48="","",IF(J48="sq ft",ROUND(I48*0.092903,0),I48))</f>
        <v>14818</v>
      </c>
      <c r="L48" s="13" t="n">
        <v>45302</v>
      </c>
      <c r="M48" s="14" t="n">
        <f aca="false">IF(OR(H48="",L48=""),"",ROUND((H48-L48)/30.44,1))</f>
        <v>25</v>
      </c>
      <c r="N48" s="7" t="str">
        <f aca="false">IF(AND(E48&lt;&gt;"v2008",ISERROR(SEARCH("Villa",B48))),"Commercial-scale","Residential unit")</f>
        <v>Commercial-scale</v>
      </c>
      <c r="O48" s="7" t="s">
        <v>156</v>
      </c>
    </row>
    <row r="49" customFormat="false" ht="15" hidden="false" customHeight="false" outlineLevel="0" collapsed="false">
      <c r="A49" s="7" t="n">
        <v>1000215544</v>
      </c>
      <c r="B49" s="7" t="s">
        <v>157</v>
      </c>
      <c r="C49" s="7" t="s">
        <v>54</v>
      </c>
      <c r="D49" s="7" t="s">
        <v>93</v>
      </c>
      <c r="E49" s="7" t="s">
        <v>94</v>
      </c>
      <c r="F49" s="7" t="s">
        <v>49</v>
      </c>
      <c r="G49" s="7" t="n">
        <v>66</v>
      </c>
      <c r="H49" s="13" t="n">
        <v>46057</v>
      </c>
      <c r="I49" s="10" t="n">
        <v>226</v>
      </c>
      <c r="J49" s="7" t="s">
        <v>95</v>
      </c>
      <c r="K49" s="10" t="n">
        <f aca="false">IF(I49="","",IF(J49="sq ft",ROUND(I49*0.092903,0),I49))</f>
        <v>226</v>
      </c>
      <c r="L49" s="13" t="n">
        <v>45743</v>
      </c>
      <c r="M49" s="14" t="n">
        <f aca="false">IF(OR(H49="",L49=""),"",ROUND((H49-L49)/30.44,1))</f>
        <v>10.3</v>
      </c>
      <c r="N49" s="7" t="str">
        <f aca="false">IF(AND(E49&lt;&gt;"v2008",ISERROR(SEARCH("Villa",B49))),"Commercial-scale","Residential unit")</f>
        <v>Commercial-scale</v>
      </c>
      <c r="O49" s="7" t="s">
        <v>54</v>
      </c>
    </row>
    <row r="50" customFormat="false" ht="15" hidden="false" customHeight="false" outlineLevel="0" collapsed="false">
      <c r="A50" s="7" t="n">
        <v>1000221385</v>
      </c>
      <c r="B50" s="7" t="s">
        <v>158</v>
      </c>
      <c r="C50" s="7" t="s">
        <v>54</v>
      </c>
      <c r="D50" s="7" t="s">
        <v>93</v>
      </c>
      <c r="E50" s="7" t="s">
        <v>113</v>
      </c>
      <c r="F50" s="7" t="s">
        <v>48</v>
      </c>
      <c r="G50" s="7" t="n">
        <v>85</v>
      </c>
      <c r="H50" s="13" t="n">
        <v>46056</v>
      </c>
      <c r="I50" s="10" t="n">
        <v>23873</v>
      </c>
      <c r="J50" s="7" t="s">
        <v>95</v>
      </c>
      <c r="K50" s="10" t="n">
        <f aca="false">IF(I50="","",IF(J50="sq ft",ROUND(I50*0.092903,0),I50))</f>
        <v>23873</v>
      </c>
      <c r="L50" s="13" t="n">
        <v>45903</v>
      </c>
      <c r="M50" s="14" t="n">
        <f aca="false">IF(OR(H50="",L50=""),"",ROUND((H50-L50)/30.44,1))</f>
        <v>5</v>
      </c>
      <c r="N50" s="7" t="str">
        <f aca="false">IF(AND(E50&lt;&gt;"v2008",ISERROR(SEARCH("Villa",B50))),"Commercial-scale","Residential unit")</f>
        <v>Commercial-scale</v>
      </c>
      <c r="O50" s="7" t="s">
        <v>54</v>
      </c>
    </row>
    <row r="51" customFormat="false" ht="15" hidden="false" customHeight="false" outlineLevel="0" collapsed="false">
      <c r="A51" s="7" t="n">
        <v>1000214267</v>
      </c>
      <c r="B51" s="7" t="s">
        <v>159</v>
      </c>
      <c r="C51" s="7" t="s">
        <v>55</v>
      </c>
      <c r="D51" s="7" t="s">
        <v>93</v>
      </c>
      <c r="E51" s="7" t="s">
        <v>113</v>
      </c>
      <c r="F51" s="7" t="s">
        <v>50</v>
      </c>
      <c r="G51" s="7" t="n">
        <v>54</v>
      </c>
      <c r="H51" s="13" t="n">
        <v>46051</v>
      </c>
      <c r="I51" s="10" t="n">
        <v>6019</v>
      </c>
      <c r="J51" s="7" t="s">
        <v>95</v>
      </c>
      <c r="K51" s="10" t="n">
        <f aca="false">IF(I51="","",IF(J51="sq ft",ROUND(I51*0.092903,0),I51))</f>
        <v>6019</v>
      </c>
      <c r="L51" s="13" t="n">
        <v>45705</v>
      </c>
      <c r="M51" s="14" t="n">
        <f aca="false">IF(OR(H51="",L51=""),"",ROUND((H51-L51)/30.44,1))</f>
        <v>11.4</v>
      </c>
      <c r="N51" s="7" t="str">
        <f aca="false">IF(AND(E51&lt;&gt;"v2008",ISERROR(SEARCH("Villa",B51))),"Commercial-scale","Residential unit")</f>
        <v>Commercial-scale</v>
      </c>
      <c r="O51" s="7" t="s">
        <v>55</v>
      </c>
    </row>
    <row r="52" customFormat="false" ht="15" hidden="false" customHeight="false" outlineLevel="0" collapsed="false">
      <c r="A52" s="7" t="n">
        <v>1000213321</v>
      </c>
      <c r="B52" s="7" t="s">
        <v>160</v>
      </c>
      <c r="C52" s="7" t="s">
        <v>55</v>
      </c>
      <c r="D52" s="7" t="s">
        <v>93</v>
      </c>
      <c r="E52" s="7" t="s">
        <v>113</v>
      </c>
      <c r="F52" s="7" t="s">
        <v>48</v>
      </c>
      <c r="G52" s="7" t="n">
        <v>85</v>
      </c>
      <c r="H52" s="13" t="n">
        <v>46043</v>
      </c>
      <c r="I52" s="10" t="n">
        <v>42000</v>
      </c>
      <c r="J52" s="7" t="s">
        <v>95</v>
      </c>
      <c r="K52" s="10" t="n">
        <f aca="false">IF(I52="","",IF(J52="sq ft",ROUND(I52*0.092903,0),I52))</f>
        <v>42000</v>
      </c>
      <c r="L52" s="13" t="n">
        <v>45679</v>
      </c>
      <c r="M52" s="14" t="n">
        <f aca="false">IF(OR(H52="",L52=""),"",ROUND((H52-L52)/30.44,1))</f>
        <v>12</v>
      </c>
      <c r="N52" s="7" t="str">
        <f aca="false">IF(AND(E52&lt;&gt;"v2008",ISERROR(SEARCH("Villa",B52))),"Commercial-scale","Residential unit")</f>
        <v>Commercial-scale</v>
      </c>
      <c r="O52" s="7" t="s">
        <v>55</v>
      </c>
    </row>
    <row r="53" customFormat="false" ht="15" hidden="false" customHeight="false" outlineLevel="0" collapsed="false">
      <c r="A53" s="7" t="n">
        <v>1000169069</v>
      </c>
      <c r="B53" s="7" t="s">
        <v>161</v>
      </c>
      <c r="C53" s="7" t="s">
        <v>162</v>
      </c>
      <c r="D53" s="7" t="s">
        <v>93</v>
      </c>
      <c r="E53" s="7" t="s">
        <v>113</v>
      </c>
      <c r="F53" s="7" t="s">
        <v>49</v>
      </c>
      <c r="G53" s="7" t="n">
        <v>67</v>
      </c>
      <c r="H53" s="13" t="n">
        <v>46035</v>
      </c>
      <c r="I53" s="10" t="n">
        <v>1</v>
      </c>
      <c r="J53" s="7" t="s">
        <v>163</v>
      </c>
      <c r="K53" s="10" t="n">
        <f aca="false">IF(I53="","",IF(J53="sq ft",ROUND(I53*0.092903,0),I53))</f>
        <v>1</v>
      </c>
      <c r="L53" s="13" t="n">
        <v>44900</v>
      </c>
      <c r="M53" s="14" t="n">
        <f aca="false">IF(OR(H53="",L53=""),"",ROUND((H53-L53)/30.44,1))</f>
        <v>37.3</v>
      </c>
      <c r="N53" s="7" t="str">
        <f aca="false">IF(AND(E53&lt;&gt;"v2008",ISERROR(SEARCH("Villa",B53))),"Commercial-scale","Residential unit")</f>
        <v>Commercial-scale</v>
      </c>
      <c r="O53" s="7" t="s">
        <v>164</v>
      </c>
    </row>
    <row r="54" customFormat="false" ht="15" hidden="false" customHeight="false" outlineLevel="0" collapsed="false">
      <c r="A54" s="7" t="n">
        <v>1000193841</v>
      </c>
      <c r="B54" s="7" t="s">
        <v>165</v>
      </c>
      <c r="C54" s="7" t="s">
        <v>54</v>
      </c>
      <c r="D54" s="7" t="s">
        <v>93</v>
      </c>
      <c r="E54" s="7" t="s">
        <v>94</v>
      </c>
      <c r="F54" s="7" t="s">
        <v>49</v>
      </c>
      <c r="G54" s="7" t="n">
        <v>61</v>
      </c>
      <c r="H54" s="13" t="n">
        <v>46035</v>
      </c>
      <c r="I54" s="10" t="n">
        <v>4228</v>
      </c>
      <c r="J54" s="7" t="s">
        <v>95</v>
      </c>
      <c r="K54" s="10" t="n">
        <f aca="false">IF(I54="","",IF(J54="sq ft",ROUND(I54*0.092903,0),I54))</f>
        <v>4228</v>
      </c>
      <c r="L54" s="13" t="n">
        <v>45336</v>
      </c>
      <c r="M54" s="14" t="n">
        <f aca="false">IF(OR(H54="",L54=""),"",ROUND((H54-L54)/30.44,1))</f>
        <v>23</v>
      </c>
      <c r="N54" s="7" t="str">
        <f aca="false">IF(AND(E54&lt;&gt;"v2008",ISERROR(SEARCH("Villa",B54))),"Commercial-scale","Residential unit")</f>
        <v>Commercial-scale</v>
      </c>
      <c r="O54" s="7" t="s">
        <v>54</v>
      </c>
    </row>
    <row r="55" customFormat="false" ht="15" hidden="false" customHeight="false" outlineLevel="0" collapsed="false">
      <c r="A55" s="7" t="n">
        <v>1000193734</v>
      </c>
      <c r="B55" s="7" t="s">
        <v>166</v>
      </c>
      <c r="C55" s="7" t="s">
        <v>56</v>
      </c>
      <c r="D55" s="7" t="s">
        <v>93</v>
      </c>
      <c r="E55" s="7" t="s">
        <v>94</v>
      </c>
      <c r="F55" s="7" t="s">
        <v>50</v>
      </c>
      <c r="G55" s="7" t="n">
        <v>53</v>
      </c>
      <c r="H55" s="13" t="n">
        <v>46035</v>
      </c>
      <c r="I55" s="10" t="n">
        <v>9302</v>
      </c>
      <c r="J55" s="7" t="s">
        <v>95</v>
      </c>
      <c r="K55" s="10" t="n">
        <f aca="false">IF(I55="","",IF(J55="sq ft",ROUND(I55*0.092903,0),I55))</f>
        <v>9302</v>
      </c>
      <c r="L55" s="13" t="n">
        <v>45335</v>
      </c>
      <c r="M55" s="14" t="n">
        <f aca="false">IF(OR(H55="",L55=""),"",ROUND((H55-L55)/30.44,1))</f>
        <v>23</v>
      </c>
      <c r="N55" s="7" t="str">
        <f aca="false">IF(AND(E55&lt;&gt;"v2008",ISERROR(SEARCH("Villa",B55))),"Commercial-scale","Residential unit")</f>
        <v>Commercial-scale</v>
      </c>
      <c r="O55" s="7" t="s">
        <v>56</v>
      </c>
    </row>
    <row r="56" customFormat="false" ht="15" hidden="false" customHeight="false" outlineLevel="0" collapsed="false">
      <c r="A56" s="7" t="n">
        <v>1000221381</v>
      </c>
      <c r="B56" s="7" t="s">
        <v>167</v>
      </c>
      <c r="C56" s="7" t="s">
        <v>54</v>
      </c>
      <c r="D56" s="7" t="s">
        <v>93</v>
      </c>
      <c r="E56" s="7" t="s">
        <v>113</v>
      </c>
      <c r="F56" s="7" t="s">
        <v>48</v>
      </c>
      <c r="G56" s="7" t="n">
        <v>83</v>
      </c>
      <c r="H56" s="13" t="n">
        <v>46034</v>
      </c>
      <c r="I56" s="10" t="n">
        <v>20292</v>
      </c>
      <c r="J56" s="7" t="s">
        <v>95</v>
      </c>
      <c r="K56" s="10" t="n">
        <f aca="false">IF(I56="","",IF(J56="sq ft",ROUND(I56*0.092903,0),I56))</f>
        <v>20292</v>
      </c>
      <c r="L56" s="13" t="n">
        <v>45903</v>
      </c>
      <c r="M56" s="14" t="n">
        <f aca="false">IF(OR(H56="",L56=""),"",ROUND((H56-L56)/30.44,1))</f>
        <v>4.3</v>
      </c>
      <c r="N56" s="7" t="str">
        <f aca="false">IF(AND(E56&lt;&gt;"v2008",ISERROR(SEARCH("Villa",B56))),"Commercial-scale","Residential unit")</f>
        <v>Commercial-scale</v>
      </c>
      <c r="O56" s="7" t="s">
        <v>54</v>
      </c>
    </row>
    <row r="57" customFormat="false" ht="15" hidden="false" customHeight="false" outlineLevel="0" collapsed="false">
      <c r="A57" s="7" t="n">
        <v>1000221383</v>
      </c>
      <c r="B57" s="7" t="s">
        <v>168</v>
      </c>
      <c r="C57" s="7" t="s">
        <v>54</v>
      </c>
      <c r="D57" s="7" t="s">
        <v>93</v>
      </c>
      <c r="E57" s="7" t="s">
        <v>113</v>
      </c>
      <c r="F57" s="7" t="s">
        <v>48</v>
      </c>
      <c r="G57" s="7" t="n">
        <v>83</v>
      </c>
      <c r="H57" s="13" t="n">
        <v>46034</v>
      </c>
      <c r="I57" s="10" t="n">
        <v>17905</v>
      </c>
      <c r="J57" s="7" t="s">
        <v>95</v>
      </c>
      <c r="K57" s="10" t="n">
        <f aca="false">IF(I57="","",IF(J57="sq ft",ROUND(I57*0.092903,0),I57))</f>
        <v>17905</v>
      </c>
      <c r="L57" s="13" t="n">
        <v>45903</v>
      </c>
      <c r="M57" s="14" t="n">
        <f aca="false">IF(OR(H57="",L57=""),"",ROUND((H57-L57)/30.44,1))</f>
        <v>4.3</v>
      </c>
      <c r="N57" s="7" t="str">
        <f aca="false">IF(AND(E57&lt;&gt;"v2008",ISERROR(SEARCH("Villa",B57))),"Commercial-scale","Residential unit")</f>
        <v>Commercial-scale</v>
      </c>
      <c r="O57" s="7" t="s">
        <v>54</v>
      </c>
    </row>
    <row r="58" customFormat="false" ht="15" hidden="false" customHeight="false" outlineLevel="0" collapsed="false">
      <c r="A58" s="7" t="n">
        <v>1000171444</v>
      </c>
      <c r="B58" s="7" t="s">
        <v>169</v>
      </c>
      <c r="C58" s="7" t="s">
        <v>54</v>
      </c>
      <c r="D58" s="7" t="s">
        <v>93</v>
      </c>
      <c r="E58" s="7" t="s">
        <v>94</v>
      </c>
      <c r="F58" s="7" t="s">
        <v>50</v>
      </c>
      <c r="G58" s="7" t="n">
        <v>56</v>
      </c>
      <c r="H58" s="13" t="n">
        <v>46033</v>
      </c>
      <c r="I58" s="10" t="n">
        <v>28336</v>
      </c>
      <c r="J58" s="7" t="s">
        <v>95</v>
      </c>
      <c r="K58" s="10" t="n">
        <f aca="false">IF(I58="","",IF(J58="sq ft",ROUND(I58*0.092903,0),I58))</f>
        <v>28336</v>
      </c>
      <c r="L58" s="13" t="n">
        <v>44958</v>
      </c>
      <c r="M58" s="14" t="n">
        <f aca="false">IF(OR(H58="",L58=""),"",ROUND((H58-L58)/30.44,1))</f>
        <v>35.3</v>
      </c>
      <c r="N58" s="7" t="str">
        <f aca="false">IF(AND(E58&lt;&gt;"v2008",ISERROR(SEARCH("Villa",B58))),"Commercial-scale","Residential unit")</f>
        <v>Commercial-scale</v>
      </c>
      <c r="O58" s="7" t="s">
        <v>54</v>
      </c>
    </row>
    <row r="59" customFormat="false" ht="15" hidden="false" customHeight="false" outlineLevel="0" collapsed="false">
      <c r="A59" s="7" t="n">
        <v>1000222511</v>
      </c>
      <c r="B59" s="7" t="s">
        <v>170</v>
      </c>
      <c r="C59" s="7" t="s">
        <v>54</v>
      </c>
      <c r="D59" s="7" t="s">
        <v>93</v>
      </c>
      <c r="E59" s="7" t="s">
        <v>113</v>
      </c>
      <c r="F59" s="7" t="s">
        <v>49</v>
      </c>
      <c r="G59" s="7" t="n">
        <v>71</v>
      </c>
      <c r="H59" s="13" t="n">
        <v>46031</v>
      </c>
      <c r="I59" s="10" t="n">
        <v>18667</v>
      </c>
      <c r="J59" s="7" t="s">
        <v>95</v>
      </c>
      <c r="K59" s="10" t="n">
        <f aca="false">IF(I59="","",IF(J59="sq ft",ROUND(I59*0.092903,0),I59))</f>
        <v>18667</v>
      </c>
      <c r="L59" s="13" t="n">
        <v>45931</v>
      </c>
      <c r="M59" s="14" t="n">
        <f aca="false">IF(OR(H59="",L59=""),"",ROUND((H59-L59)/30.44,1))</f>
        <v>3.3</v>
      </c>
      <c r="N59" s="7" t="str">
        <f aca="false">IF(AND(E59&lt;&gt;"v2008",ISERROR(SEARCH("Villa",B59))),"Commercial-scale","Residential unit")</f>
        <v>Commercial-scale</v>
      </c>
      <c r="O59" s="7" t="s">
        <v>54</v>
      </c>
    </row>
    <row r="60" customFormat="false" ht="15" hidden="false" customHeight="false" outlineLevel="0" collapsed="false">
      <c r="A60" s="7" t="n">
        <v>1000193736</v>
      </c>
      <c r="B60" s="7" t="s">
        <v>171</v>
      </c>
      <c r="C60" s="7" t="s">
        <v>56</v>
      </c>
      <c r="D60" s="7" t="s">
        <v>93</v>
      </c>
      <c r="E60" s="7" t="s">
        <v>94</v>
      </c>
      <c r="F60" s="7" t="s">
        <v>50</v>
      </c>
      <c r="G60" s="7" t="n">
        <v>51</v>
      </c>
      <c r="H60" s="13" t="n">
        <v>46028</v>
      </c>
      <c r="I60" s="10" t="n">
        <v>9302</v>
      </c>
      <c r="J60" s="7" t="s">
        <v>95</v>
      </c>
      <c r="K60" s="10" t="n">
        <f aca="false">IF(I60="","",IF(J60="sq ft",ROUND(I60*0.092903,0),I60))</f>
        <v>9302</v>
      </c>
      <c r="L60" s="13" t="n">
        <v>45335</v>
      </c>
      <c r="M60" s="14" t="n">
        <f aca="false">IF(OR(H60="",L60=""),"",ROUND((H60-L60)/30.44,1))</f>
        <v>22.8</v>
      </c>
      <c r="N60" s="7" t="str">
        <f aca="false">IF(AND(E60&lt;&gt;"v2008",ISERROR(SEARCH("Villa",B60))),"Commercial-scale","Residential unit")</f>
        <v>Commercial-scale</v>
      </c>
      <c r="O60" s="7" t="s">
        <v>56</v>
      </c>
    </row>
    <row r="61" customFormat="false" ht="15" hidden="false" customHeight="false" outlineLevel="0" collapsed="false">
      <c r="A61" s="7" t="n">
        <v>1000219494</v>
      </c>
      <c r="B61" s="7" t="s">
        <v>172</v>
      </c>
      <c r="C61" s="7" t="s">
        <v>98</v>
      </c>
      <c r="D61" s="7" t="s">
        <v>93</v>
      </c>
      <c r="E61" s="7" t="s">
        <v>94</v>
      </c>
      <c r="F61" s="7" t="s">
        <v>49</v>
      </c>
      <c r="G61" s="7"/>
      <c r="H61" s="13" t="n">
        <v>46013</v>
      </c>
      <c r="I61" s="10" t="n">
        <v>47361</v>
      </c>
      <c r="J61" s="7" t="s">
        <v>106</v>
      </c>
      <c r="K61" s="10" t="n">
        <f aca="false">IF(I61="","",IF(J61="sq ft",ROUND(I61*0.092903,0),I61))</f>
        <v>4400</v>
      </c>
      <c r="L61" s="13" t="n">
        <v>45847</v>
      </c>
      <c r="M61" s="14" t="n">
        <f aca="false">IF(OR(H61="",L61=""),"",ROUND((H61-L61)/30.44,1))</f>
        <v>5.5</v>
      </c>
      <c r="N61" s="7" t="str">
        <f aca="false">IF(AND(E61&lt;&gt;"v2008",ISERROR(SEARCH("Villa",B61))),"Commercial-scale","Residential unit")</f>
        <v>Commercial-scale</v>
      </c>
      <c r="O61" s="7" t="s">
        <v>98</v>
      </c>
    </row>
    <row r="62" customFormat="false" ht="15" hidden="false" customHeight="false" outlineLevel="0" collapsed="false">
      <c r="A62" s="7" t="n">
        <v>1000219490</v>
      </c>
      <c r="B62" s="7" t="s">
        <v>173</v>
      </c>
      <c r="C62" s="7" t="s">
        <v>98</v>
      </c>
      <c r="D62" s="7" t="s">
        <v>93</v>
      </c>
      <c r="E62" s="7" t="s">
        <v>94</v>
      </c>
      <c r="F62" s="7" t="s">
        <v>49</v>
      </c>
      <c r="G62" s="7"/>
      <c r="H62" s="13" t="n">
        <v>46013</v>
      </c>
      <c r="I62" s="10" t="n">
        <v>41850</v>
      </c>
      <c r="J62" s="7" t="s">
        <v>106</v>
      </c>
      <c r="K62" s="10" t="n">
        <f aca="false">IF(I62="","",IF(J62="sq ft",ROUND(I62*0.092903,0),I62))</f>
        <v>3888</v>
      </c>
      <c r="L62" s="13" t="n">
        <v>45847</v>
      </c>
      <c r="M62" s="14" t="n">
        <f aca="false">IF(OR(H62="",L62=""),"",ROUND((H62-L62)/30.44,1))</f>
        <v>5.5</v>
      </c>
      <c r="N62" s="7" t="str">
        <f aca="false">IF(AND(E62&lt;&gt;"v2008",ISERROR(SEARCH("Villa",B62))),"Commercial-scale","Residential unit")</f>
        <v>Commercial-scale</v>
      </c>
      <c r="O62" s="7" t="s">
        <v>98</v>
      </c>
    </row>
    <row r="63" customFormat="false" ht="15" hidden="false" customHeight="false" outlineLevel="0" collapsed="false">
      <c r="A63" s="7" t="n">
        <v>1000219492</v>
      </c>
      <c r="B63" s="7" t="s">
        <v>174</v>
      </c>
      <c r="C63" s="7" t="s">
        <v>98</v>
      </c>
      <c r="D63" s="7" t="s">
        <v>93</v>
      </c>
      <c r="E63" s="7" t="s">
        <v>94</v>
      </c>
      <c r="F63" s="7" t="s">
        <v>49</v>
      </c>
      <c r="G63" s="7"/>
      <c r="H63" s="13" t="n">
        <v>46013</v>
      </c>
      <c r="I63" s="10" t="n">
        <v>47361</v>
      </c>
      <c r="J63" s="7" t="s">
        <v>106</v>
      </c>
      <c r="K63" s="10" t="n">
        <f aca="false">IF(I63="","",IF(J63="sq ft",ROUND(I63*0.092903,0),I63))</f>
        <v>4400</v>
      </c>
      <c r="L63" s="13" t="n">
        <v>45847</v>
      </c>
      <c r="M63" s="14" t="n">
        <f aca="false">IF(OR(H63="",L63=""),"",ROUND((H63-L63)/30.44,1))</f>
        <v>5.5</v>
      </c>
      <c r="N63" s="7" t="str">
        <f aca="false">IF(AND(E63&lt;&gt;"v2008",ISERROR(SEARCH("Villa",B63))),"Commercial-scale","Residential unit")</f>
        <v>Commercial-scale</v>
      </c>
      <c r="O63" s="7" t="s">
        <v>98</v>
      </c>
    </row>
    <row r="64" customFormat="false" ht="15" hidden="false" customHeight="false" outlineLevel="0" collapsed="false">
      <c r="A64" s="7" t="n">
        <v>1000219493</v>
      </c>
      <c r="B64" s="7" t="s">
        <v>175</v>
      </c>
      <c r="C64" s="7" t="s">
        <v>98</v>
      </c>
      <c r="D64" s="7" t="s">
        <v>93</v>
      </c>
      <c r="E64" s="7" t="s">
        <v>94</v>
      </c>
      <c r="F64" s="7" t="s">
        <v>49</v>
      </c>
      <c r="G64" s="7"/>
      <c r="H64" s="13" t="n">
        <v>46013</v>
      </c>
      <c r="I64" s="10" t="n">
        <v>47361</v>
      </c>
      <c r="J64" s="7" t="s">
        <v>106</v>
      </c>
      <c r="K64" s="10" t="n">
        <f aca="false">IF(I64="","",IF(J64="sq ft",ROUND(I64*0.092903,0),I64))</f>
        <v>4400</v>
      </c>
      <c r="L64" s="13" t="n">
        <v>45847</v>
      </c>
      <c r="M64" s="14" t="n">
        <f aca="false">IF(OR(H64="",L64=""),"",ROUND((H64-L64)/30.44,1))</f>
        <v>5.5</v>
      </c>
      <c r="N64" s="7" t="str">
        <f aca="false">IF(AND(E64&lt;&gt;"v2008",ISERROR(SEARCH("Villa",B64))),"Commercial-scale","Residential unit")</f>
        <v>Commercial-scale</v>
      </c>
      <c r="O64" s="7" t="s">
        <v>98</v>
      </c>
    </row>
    <row r="65" customFormat="false" ht="15" hidden="false" customHeight="false" outlineLevel="0" collapsed="false">
      <c r="A65" s="7" t="n">
        <v>1000219491</v>
      </c>
      <c r="B65" s="7" t="s">
        <v>176</v>
      </c>
      <c r="C65" s="7" t="s">
        <v>98</v>
      </c>
      <c r="D65" s="7" t="s">
        <v>93</v>
      </c>
      <c r="E65" s="7" t="s">
        <v>94</v>
      </c>
      <c r="F65" s="7" t="s">
        <v>49</v>
      </c>
      <c r="G65" s="7"/>
      <c r="H65" s="13" t="n">
        <v>46013</v>
      </c>
      <c r="I65" s="10" t="n">
        <v>41850</v>
      </c>
      <c r="J65" s="7" t="s">
        <v>106</v>
      </c>
      <c r="K65" s="10" t="n">
        <f aca="false">IF(I65="","",IF(J65="sq ft",ROUND(I65*0.092903,0),I65))</f>
        <v>3888</v>
      </c>
      <c r="L65" s="13" t="n">
        <v>45847</v>
      </c>
      <c r="M65" s="14" t="n">
        <f aca="false">IF(OR(H65="",L65=""),"",ROUND((H65-L65)/30.44,1))</f>
        <v>5.5</v>
      </c>
      <c r="N65" s="7" t="str">
        <f aca="false">IF(AND(E65&lt;&gt;"v2008",ISERROR(SEARCH("Villa",B65))),"Commercial-scale","Residential unit")</f>
        <v>Commercial-scale</v>
      </c>
      <c r="O65" s="7" t="s">
        <v>98</v>
      </c>
    </row>
    <row r="66" customFormat="false" ht="15" hidden="false" customHeight="false" outlineLevel="0" collapsed="false">
      <c r="A66" s="7" t="n">
        <v>1000219495</v>
      </c>
      <c r="B66" s="7" t="s">
        <v>177</v>
      </c>
      <c r="C66" s="7" t="s">
        <v>98</v>
      </c>
      <c r="D66" s="7" t="s">
        <v>93</v>
      </c>
      <c r="E66" s="7" t="s">
        <v>94</v>
      </c>
      <c r="F66" s="7" t="s">
        <v>49</v>
      </c>
      <c r="G66" s="7"/>
      <c r="H66" s="13" t="n">
        <v>46013</v>
      </c>
      <c r="I66" s="10" t="n">
        <v>47361</v>
      </c>
      <c r="J66" s="7" t="s">
        <v>106</v>
      </c>
      <c r="K66" s="10" t="n">
        <f aca="false">IF(I66="","",IF(J66="sq ft",ROUND(I66*0.092903,0),I66))</f>
        <v>4400</v>
      </c>
      <c r="L66" s="13" t="n">
        <v>45847</v>
      </c>
      <c r="M66" s="14" t="n">
        <f aca="false">IF(OR(H66="",L66=""),"",ROUND((H66-L66)/30.44,1))</f>
        <v>5.5</v>
      </c>
      <c r="N66" s="7" t="str">
        <f aca="false">IF(AND(E66&lt;&gt;"v2008",ISERROR(SEARCH("Villa",B66))),"Commercial-scale","Residential unit")</f>
        <v>Commercial-scale</v>
      </c>
      <c r="O66" s="7" t="s">
        <v>98</v>
      </c>
    </row>
    <row r="67" customFormat="false" ht="15" hidden="false" customHeight="false" outlineLevel="0" collapsed="false">
      <c r="A67" s="7" t="n">
        <v>1000219496</v>
      </c>
      <c r="B67" s="7" t="s">
        <v>178</v>
      </c>
      <c r="C67" s="7" t="s">
        <v>98</v>
      </c>
      <c r="D67" s="7" t="s">
        <v>93</v>
      </c>
      <c r="E67" s="7" t="s">
        <v>94</v>
      </c>
      <c r="F67" s="7" t="s">
        <v>49</v>
      </c>
      <c r="G67" s="7"/>
      <c r="H67" s="13" t="n">
        <v>46013</v>
      </c>
      <c r="I67" s="10" t="n">
        <v>47361</v>
      </c>
      <c r="J67" s="7" t="s">
        <v>106</v>
      </c>
      <c r="K67" s="10" t="n">
        <f aca="false">IF(I67="","",IF(J67="sq ft",ROUND(I67*0.092903,0),I67))</f>
        <v>4400</v>
      </c>
      <c r="L67" s="13" t="n">
        <v>45847</v>
      </c>
      <c r="M67" s="14" t="n">
        <f aca="false">IF(OR(H67="",L67=""),"",ROUND((H67-L67)/30.44,1))</f>
        <v>5.5</v>
      </c>
      <c r="N67" s="7" t="str">
        <f aca="false">IF(AND(E67&lt;&gt;"v2008",ISERROR(SEARCH("Villa",B67))),"Commercial-scale","Residential unit")</f>
        <v>Commercial-scale</v>
      </c>
      <c r="O67" s="7" t="s">
        <v>98</v>
      </c>
    </row>
    <row r="68" customFormat="false" ht="15" hidden="false" customHeight="false" outlineLevel="0" collapsed="false">
      <c r="A68" s="7" t="n">
        <v>1000222683</v>
      </c>
      <c r="B68" s="7" t="s">
        <v>179</v>
      </c>
      <c r="C68" s="7" t="s">
        <v>54</v>
      </c>
      <c r="D68" s="7" t="s">
        <v>93</v>
      </c>
      <c r="E68" s="7" t="s">
        <v>94</v>
      </c>
      <c r="F68" s="7" t="s">
        <v>49</v>
      </c>
      <c r="G68" s="7" t="n">
        <v>60</v>
      </c>
      <c r="H68" s="13" t="n">
        <v>46010</v>
      </c>
      <c r="I68" s="10" t="n">
        <v>155</v>
      </c>
      <c r="J68" s="7" t="s">
        <v>95</v>
      </c>
      <c r="K68" s="10" t="n">
        <f aca="false">IF(I68="","",IF(J68="sq ft",ROUND(I68*0.092903,0),I68))</f>
        <v>155</v>
      </c>
      <c r="L68" s="13" t="n">
        <v>45938</v>
      </c>
      <c r="M68" s="14" t="n">
        <f aca="false">IF(OR(H68="",L68=""),"",ROUND((H68-L68)/30.44,1))</f>
        <v>2.4</v>
      </c>
      <c r="N68" s="7" t="str">
        <f aca="false">IF(AND(E68&lt;&gt;"v2008",ISERROR(SEARCH("Villa",B68))),"Commercial-scale","Residential unit")</f>
        <v>Commercial-scale</v>
      </c>
      <c r="O68" s="7" t="s">
        <v>54</v>
      </c>
    </row>
    <row r="69" customFormat="false" ht="15" hidden="false" customHeight="false" outlineLevel="0" collapsed="false">
      <c r="A69" s="7" t="n">
        <v>1000216409</v>
      </c>
      <c r="B69" s="7" t="s">
        <v>180</v>
      </c>
      <c r="C69" s="7" t="s">
        <v>58</v>
      </c>
      <c r="D69" s="7" t="s">
        <v>93</v>
      </c>
      <c r="E69" s="7" t="s">
        <v>113</v>
      </c>
      <c r="F69" s="7" t="s">
        <v>48</v>
      </c>
      <c r="G69" s="7" t="n">
        <v>81</v>
      </c>
      <c r="H69" s="13" t="n">
        <v>46010</v>
      </c>
      <c r="I69" s="10" t="n">
        <v>522168</v>
      </c>
      <c r="J69" s="7" t="s">
        <v>106</v>
      </c>
      <c r="K69" s="10" t="n">
        <f aca="false">IF(I69="","",IF(J69="sq ft",ROUND(I69*0.092903,0),I69))</f>
        <v>48511</v>
      </c>
      <c r="L69" s="13" t="n">
        <v>45768</v>
      </c>
      <c r="M69" s="14" t="n">
        <f aca="false">IF(OR(H69="",L69=""),"",ROUND((H69-L69)/30.44,1))</f>
        <v>8</v>
      </c>
      <c r="N69" s="7" t="str">
        <f aca="false">IF(AND(E69&lt;&gt;"v2008",ISERROR(SEARCH("Villa",B69))),"Commercial-scale","Residential unit")</f>
        <v>Commercial-scale</v>
      </c>
      <c r="O69" s="7" t="s">
        <v>58</v>
      </c>
    </row>
    <row r="70" customFormat="false" ht="15" hidden="false" customHeight="false" outlineLevel="0" collapsed="false">
      <c r="A70" s="7" t="n">
        <v>1000150641</v>
      </c>
      <c r="B70" s="7" t="s">
        <v>181</v>
      </c>
      <c r="C70" s="7" t="s">
        <v>57</v>
      </c>
      <c r="D70" s="7" t="s">
        <v>93</v>
      </c>
      <c r="E70" s="7" t="s">
        <v>94</v>
      </c>
      <c r="F70" s="7" t="s">
        <v>48</v>
      </c>
      <c r="G70" s="7" t="n">
        <v>83</v>
      </c>
      <c r="H70" s="13" t="n">
        <v>46009</v>
      </c>
      <c r="I70" s="10" t="n">
        <v>18472</v>
      </c>
      <c r="J70" s="7" t="s">
        <v>95</v>
      </c>
      <c r="K70" s="10" t="n">
        <f aca="false">IF(I70="","",IF(J70="sq ft",ROUND(I70*0.092903,0),I70))</f>
        <v>18472</v>
      </c>
      <c r="L70" s="13" t="n">
        <v>44487</v>
      </c>
      <c r="M70" s="14" t="n">
        <f aca="false">IF(OR(H70="",L70=""),"",ROUND((H70-L70)/30.44,1))</f>
        <v>50</v>
      </c>
      <c r="N70" s="7" t="str">
        <f aca="false">IF(AND(E70&lt;&gt;"v2008",ISERROR(SEARCH("Villa",B70))),"Commercial-scale","Residential unit")</f>
        <v>Commercial-scale</v>
      </c>
      <c r="O70" s="7" t="s">
        <v>57</v>
      </c>
    </row>
    <row r="71" customFormat="false" ht="15" hidden="false" customHeight="false" outlineLevel="0" collapsed="false">
      <c r="A71" s="7" t="n">
        <v>1000170537</v>
      </c>
      <c r="B71" s="7" t="s">
        <v>182</v>
      </c>
      <c r="C71" s="7" t="s">
        <v>183</v>
      </c>
      <c r="D71" s="7" t="s">
        <v>93</v>
      </c>
      <c r="E71" s="7" t="s">
        <v>113</v>
      </c>
      <c r="F71" s="7" t="s">
        <v>48</v>
      </c>
      <c r="G71" s="7" t="n">
        <v>99</v>
      </c>
      <c r="H71" s="13" t="n">
        <v>46009</v>
      </c>
      <c r="I71" s="10" t="n">
        <v>24</v>
      </c>
      <c r="J71" s="7" t="s">
        <v>163</v>
      </c>
      <c r="K71" s="10" t="n">
        <f aca="false">IF(I71="","",IF(J71="sq ft",ROUND(I71*0.092903,0),I71))</f>
        <v>24</v>
      </c>
      <c r="L71" s="13" t="n">
        <v>44937</v>
      </c>
      <c r="M71" s="14" t="n">
        <f aca="false">IF(OR(H71="",L71=""),"",ROUND((H71-L71)/30.44,1))</f>
        <v>35.2</v>
      </c>
      <c r="N71" s="7" t="str">
        <f aca="false">IF(AND(E71&lt;&gt;"v2008",ISERROR(SEARCH("Villa",B71))),"Commercial-scale","Residential unit")</f>
        <v>Commercial-scale</v>
      </c>
      <c r="O71" s="7" t="s">
        <v>183</v>
      </c>
    </row>
    <row r="72" customFormat="false" ht="15" hidden="false" customHeight="false" outlineLevel="0" collapsed="false">
      <c r="A72" s="7" t="n">
        <v>1000213285</v>
      </c>
      <c r="B72" s="7" t="s">
        <v>184</v>
      </c>
      <c r="C72" s="7" t="s">
        <v>57</v>
      </c>
      <c r="D72" s="7" t="s">
        <v>93</v>
      </c>
      <c r="E72" s="7" t="s">
        <v>94</v>
      </c>
      <c r="F72" s="7" t="s">
        <v>49</v>
      </c>
      <c r="G72" s="7" t="n">
        <v>67</v>
      </c>
      <c r="H72" s="13" t="n">
        <v>46000</v>
      </c>
      <c r="I72" s="10" t="n">
        <v>17100</v>
      </c>
      <c r="J72" s="7" t="s">
        <v>95</v>
      </c>
      <c r="K72" s="10" t="n">
        <f aca="false">IF(I72="","",IF(J72="sq ft",ROUND(I72*0.092903,0),I72))</f>
        <v>17100</v>
      </c>
      <c r="L72" s="13" t="n">
        <v>45678</v>
      </c>
      <c r="M72" s="14" t="n">
        <f aca="false">IF(OR(H72="",L72=""),"",ROUND((H72-L72)/30.44,1))</f>
        <v>10.6</v>
      </c>
      <c r="N72" s="7" t="str">
        <f aca="false">IF(AND(E72&lt;&gt;"v2008",ISERROR(SEARCH("Villa",B72))),"Commercial-scale","Residential unit")</f>
        <v>Commercial-scale</v>
      </c>
      <c r="O72" s="7" t="s">
        <v>57</v>
      </c>
    </row>
    <row r="73" customFormat="false" ht="15" hidden="false" customHeight="false" outlineLevel="0" collapsed="false">
      <c r="A73" s="7" t="n">
        <v>1000221139</v>
      </c>
      <c r="B73" s="7" t="s">
        <v>185</v>
      </c>
      <c r="C73" s="7" t="s">
        <v>54</v>
      </c>
      <c r="D73" s="7" t="s">
        <v>93</v>
      </c>
      <c r="E73" s="7" t="s">
        <v>113</v>
      </c>
      <c r="F73" s="7" t="s">
        <v>48</v>
      </c>
      <c r="G73" s="7" t="n">
        <v>56</v>
      </c>
      <c r="H73" s="13" t="n">
        <v>45995</v>
      </c>
      <c r="I73" s="10" t="n">
        <v>207037</v>
      </c>
      <c r="J73" s="7" t="s">
        <v>95</v>
      </c>
      <c r="K73" s="10" t="n">
        <f aca="false">IF(I73="","",IF(J73="sq ft",ROUND(I73*0.092903,0),I73))</f>
        <v>207037</v>
      </c>
      <c r="L73" s="13" t="n">
        <v>45895</v>
      </c>
      <c r="M73" s="14" t="n">
        <f aca="false">IF(OR(H73="",L73=""),"",ROUND((H73-L73)/30.44,1))</f>
        <v>3.3</v>
      </c>
      <c r="N73" s="7" t="str">
        <f aca="false">IF(AND(E73&lt;&gt;"v2008",ISERROR(SEARCH("Villa",B73))),"Commercial-scale","Residential unit")</f>
        <v>Commercial-scale</v>
      </c>
      <c r="O73" s="7" t="s">
        <v>54</v>
      </c>
    </row>
    <row r="74" customFormat="false" ht="15" hidden="false" customHeight="false" outlineLevel="0" collapsed="false">
      <c r="A74" s="7" t="n">
        <v>1000182450</v>
      </c>
      <c r="B74" s="7" t="s">
        <v>186</v>
      </c>
      <c r="C74" s="7" t="s">
        <v>54</v>
      </c>
      <c r="D74" s="7" t="s">
        <v>93</v>
      </c>
      <c r="E74" s="7" t="s">
        <v>94</v>
      </c>
      <c r="F74" s="7" t="s">
        <v>50</v>
      </c>
      <c r="G74" s="7" t="n">
        <v>56</v>
      </c>
      <c r="H74" s="13" t="n">
        <v>45984</v>
      </c>
      <c r="I74" s="10" t="n">
        <v>27056</v>
      </c>
      <c r="J74" s="7" t="s">
        <v>95</v>
      </c>
      <c r="K74" s="10" t="n">
        <f aca="false">IF(I74="","",IF(J74="sq ft",ROUND(I74*0.092903,0),I74))</f>
        <v>27056</v>
      </c>
      <c r="L74" s="13" t="n">
        <v>45130</v>
      </c>
      <c r="M74" s="14" t="n">
        <f aca="false">IF(OR(H74="",L74=""),"",ROUND((H74-L74)/30.44,1))</f>
        <v>28.1</v>
      </c>
      <c r="N74" s="7" t="str">
        <f aca="false">IF(AND(E74&lt;&gt;"v2008",ISERROR(SEARCH("Villa",B74))),"Commercial-scale","Residential unit")</f>
        <v>Commercial-scale</v>
      </c>
      <c r="O74" s="7" t="s">
        <v>54</v>
      </c>
    </row>
    <row r="75" customFormat="false" ht="15" hidden="false" customHeight="false" outlineLevel="0" collapsed="false">
      <c r="A75" s="7" t="n">
        <v>1000212766</v>
      </c>
      <c r="B75" s="7" t="s">
        <v>187</v>
      </c>
      <c r="C75" s="7" t="s">
        <v>57</v>
      </c>
      <c r="D75" s="7" t="s">
        <v>93</v>
      </c>
      <c r="E75" s="7" t="s">
        <v>94</v>
      </c>
      <c r="F75" s="7" t="s">
        <v>49</v>
      </c>
      <c r="G75" s="7" t="n">
        <v>70</v>
      </c>
      <c r="H75" s="13" t="n">
        <v>45973</v>
      </c>
      <c r="I75" s="10" t="n">
        <v>38376</v>
      </c>
      <c r="J75" s="7" t="s">
        <v>95</v>
      </c>
      <c r="K75" s="10" t="n">
        <f aca="false">IF(I75="","",IF(J75="sq ft",ROUND(I75*0.092903,0),I75))</f>
        <v>38376</v>
      </c>
      <c r="L75" s="13" t="n">
        <v>45664</v>
      </c>
      <c r="M75" s="14" t="n">
        <f aca="false">IF(OR(H75="",L75=""),"",ROUND((H75-L75)/30.44,1))</f>
        <v>10.2</v>
      </c>
      <c r="N75" s="7" t="str">
        <f aca="false">IF(AND(E75&lt;&gt;"v2008",ISERROR(SEARCH("Villa",B75))),"Commercial-scale","Residential unit")</f>
        <v>Commercial-scale</v>
      </c>
      <c r="O75" s="7" t="s">
        <v>57</v>
      </c>
    </row>
    <row r="76" customFormat="false" ht="15" hidden="false" customHeight="false" outlineLevel="0" collapsed="false">
      <c r="A76" s="7" t="n">
        <v>1000080452</v>
      </c>
      <c r="B76" s="7" t="s">
        <v>188</v>
      </c>
      <c r="C76" s="7" t="s">
        <v>58</v>
      </c>
      <c r="D76" s="7" t="s">
        <v>93</v>
      </c>
      <c r="E76" s="7" t="s">
        <v>129</v>
      </c>
      <c r="F76" s="7" t="s">
        <v>49</v>
      </c>
      <c r="G76" s="7" t="n">
        <v>61</v>
      </c>
      <c r="H76" s="13" t="n">
        <v>45973</v>
      </c>
      <c r="I76" s="10" t="n">
        <v>23398</v>
      </c>
      <c r="J76" s="7" t="s">
        <v>95</v>
      </c>
      <c r="K76" s="10" t="n">
        <f aca="false">IF(I76="","",IF(J76="sq ft",ROUND(I76*0.092903,0),I76))</f>
        <v>23398</v>
      </c>
      <c r="L76" s="13" t="n">
        <v>42647</v>
      </c>
      <c r="M76" s="14" t="n">
        <f aca="false">IF(OR(H76="",L76=""),"",ROUND((H76-L76)/30.44,1))</f>
        <v>109.3</v>
      </c>
      <c r="N76" s="7" t="str">
        <f aca="false">IF(AND(E76&lt;&gt;"v2008",ISERROR(SEARCH("Villa",B76))),"Commercial-scale","Residential unit")</f>
        <v>Commercial-scale</v>
      </c>
      <c r="O76" s="7" t="s">
        <v>58</v>
      </c>
    </row>
    <row r="77" customFormat="false" ht="15" hidden="false" customHeight="false" outlineLevel="0" collapsed="false">
      <c r="A77" s="7" t="n">
        <v>1000150624</v>
      </c>
      <c r="B77" s="7" t="s">
        <v>189</v>
      </c>
      <c r="C77" s="7" t="s">
        <v>57</v>
      </c>
      <c r="D77" s="7" t="s">
        <v>93</v>
      </c>
      <c r="E77" s="7" t="s">
        <v>94</v>
      </c>
      <c r="F77" s="7" t="s">
        <v>49</v>
      </c>
      <c r="G77" s="7" t="n">
        <v>67</v>
      </c>
      <c r="H77" s="13" t="n">
        <v>45958</v>
      </c>
      <c r="I77" s="10" t="n">
        <v>490</v>
      </c>
      <c r="J77" s="7" t="s">
        <v>95</v>
      </c>
      <c r="K77" s="10" t="n">
        <f aca="false">IF(I77="","",IF(J77="sq ft",ROUND(I77*0.092903,0),I77))</f>
        <v>490</v>
      </c>
      <c r="L77" s="13" t="n">
        <v>44487</v>
      </c>
      <c r="M77" s="14" t="n">
        <f aca="false">IF(OR(H77="",L77=""),"",ROUND((H77-L77)/30.44,1))</f>
        <v>48.3</v>
      </c>
      <c r="N77" s="7" t="str">
        <f aca="false">IF(AND(E77&lt;&gt;"v2008",ISERROR(SEARCH("Villa",B77))),"Commercial-scale","Residential unit")</f>
        <v>Residential unit</v>
      </c>
      <c r="O77" s="7" t="s">
        <v>57</v>
      </c>
    </row>
    <row r="78" customFormat="false" ht="15" hidden="false" customHeight="false" outlineLevel="0" collapsed="false">
      <c r="A78" s="7" t="n">
        <v>1000150616</v>
      </c>
      <c r="B78" s="7" t="s">
        <v>190</v>
      </c>
      <c r="C78" s="7" t="s">
        <v>57</v>
      </c>
      <c r="D78" s="7" t="s">
        <v>93</v>
      </c>
      <c r="E78" s="7" t="s">
        <v>94</v>
      </c>
      <c r="F78" s="7" t="s">
        <v>48</v>
      </c>
      <c r="G78" s="7" t="n">
        <v>83</v>
      </c>
      <c r="H78" s="13" t="n">
        <v>45958</v>
      </c>
      <c r="I78" s="10" t="n">
        <v>20574</v>
      </c>
      <c r="J78" s="7" t="s">
        <v>95</v>
      </c>
      <c r="K78" s="10" t="n">
        <f aca="false">IF(I78="","",IF(J78="sq ft",ROUND(I78*0.092903,0),I78))</f>
        <v>20574</v>
      </c>
      <c r="L78" s="13" t="n">
        <v>44487</v>
      </c>
      <c r="M78" s="14" t="n">
        <f aca="false">IF(OR(H78="",L78=""),"",ROUND((H78-L78)/30.44,1))</f>
        <v>48.3</v>
      </c>
      <c r="N78" s="7" t="str">
        <f aca="false">IF(AND(E78&lt;&gt;"v2008",ISERROR(SEARCH("Villa",B78))),"Commercial-scale","Residential unit")</f>
        <v>Commercial-scale</v>
      </c>
      <c r="O78" s="7" t="s">
        <v>57</v>
      </c>
    </row>
    <row r="79" customFormat="false" ht="15" hidden="false" customHeight="false" outlineLevel="0" collapsed="false">
      <c r="A79" s="7" t="n">
        <v>1000175043</v>
      </c>
      <c r="B79" s="7" t="s">
        <v>191</v>
      </c>
      <c r="C79" s="7" t="s">
        <v>133</v>
      </c>
      <c r="D79" s="7" t="s">
        <v>93</v>
      </c>
      <c r="E79" s="7" t="s">
        <v>94</v>
      </c>
      <c r="F79" s="7" t="s">
        <v>48</v>
      </c>
      <c r="G79" s="7" t="n">
        <v>92</v>
      </c>
      <c r="H79" s="13" t="n">
        <v>45944</v>
      </c>
      <c r="I79" s="10" t="n">
        <v>8200</v>
      </c>
      <c r="J79" s="7" t="s">
        <v>95</v>
      </c>
      <c r="K79" s="10" t="n">
        <f aca="false">IF(I79="","",IF(J79="sq ft",ROUND(I79*0.092903,0),I79))</f>
        <v>8200</v>
      </c>
      <c r="L79" s="13" t="n">
        <v>45015</v>
      </c>
      <c r="M79" s="14" t="n">
        <f aca="false">IF(OR(H79="",L79=""),"",ROUND((H79-L79)/30.44,1))</f>
        <v>30.5</v>
      </c>
      <c r="N79" s="7" t="str">
        <f aca="false">IF(AND(E79&lt;&gt;"v2008",ISERROR(SEARCH("Villa",B79))),"Commercial-scale","Residential unit")</f>
        <v>Commercial-scale</v>
      </c>
      <c r="O79" s="7" t="s">
        <v>54</v>
      </c>
    </row>
    <row r="80" customFormat="false" ht="15" hidden="false" customHeight="false" outlineLevel="0" collapsed="false">
      <c r="A80" s="7" t="n">
        <v>1000126810</v>
      </c>
      <c r="B80" s="7" t="s">
        <v>192</v>
      </c>
      <c r="C80" s="7" t="s">
        <v>57</v>
      </c>
      <c r="D80" s="7" t="s">
        <v>93</v>
      </c>
      <c r="E80" s="7" t="s">
        <v>94</v>
      </c>
      <c r="F80" s="7" t="s">
        <v>48</v>
      </c>
      <c r="G80" s="7" t="n">
        <v>83</v>
      </c>
      <c r="H80" s="13" t="n">
        <v>45938</v>
      </c>
      <c r="I80" s="10" t="n">
        <v>39000</v>
      </c>
      <c r="J80" s="7" t="s">
        <v>95</v>
      </c>
      <c r="K80" s="10" t="n">
        <f aca="false">IF(I80="","",IF(J80="sq ft",ROUND(I80*0.092903,0),I80))</f>
        <v>39000</v>
      </c>
      <c r="L80" s="13" t="n">
        <v>43812</v>
      </c>
      <c r="M80" s="14" t="n">
        <f aca="false">IF(OR(H80="",L80=""),"",ROUND((H80-L80)/30.44,1))</f>
        <v>69.8</v>
      </c>
      <c r="N80" s="7" t="str">
        <f aca="false">IF(AND(E80&lt;&gt;"v2008",ISERROR(SEARCH("Villa",B80))),"Commercial-scale","Residential unit")</f>
        <v>Commercial-scale</v>
      </c>
      <c r="O80" s="7" t="s">
        <v>57</v>
      </c>
    </row>
    <row r="81" customFormat="false" ht="15" hidden="false" customHeight="false" outlineLevel="0" collapsed="false">
      <c r="A81" s="7" t="n">
        <v>1000202839</v>
      </c>
      <c r="B81" s="7" t="s">
        <v>193</v>
      </c>
      <c r="C81" s="7" t="s">
        <v>98</v>
      </c>
      <c r="D81" s="7" t="s">
        <v>93</v>
      </c>
      <c r="E81" s="7" t="s">
        <v>113</v>
      </c>
      <c r="F81" s="7" t="s">
        <v>48</v>
      </c>
      <c r="G81" s="7"/>
      <c r="H81" s="13" t="n">
        <v>45937</v>
      </c>
      <c r="I81" s="10" t="n">
        <v>4125</v>
      </c>
      <c r="J81" s="7" t="s">
        <v>106</v>
      </c>
      <c r="K81" s="10" t="n">
        <f aca="false">IF(I81="","",IF(J81="sq ft",ROUND(I81*0.092903,0),I81))</f>
        <v>383</v>
      </c>
      <c r="L81" s="13" t="n">
        <v>45372</v>
      </c>
      <c r="M81" s="14" t="n">
        <f aca="false">IF(OR(H81="",L81=""),"",ROUND((H81-L81)/30.44,1))</f>
        <v>18.6</v>
      </c>
      <c r="N81" s="7" t="str">
        <f aca="false">IF(AND(E81&lt;&gt;"v2008",ISERROR(SEARCH("Villa",B81))),"Commercial-scale","Residential unit")</f>
        <v>Residential unit</v>
      </c>
      <c r="O81" s="7" t="s">
        <v>98</v>
      </c>
    </row>
    <row r="82" customFormat="false" ht="15" hidden="false" customHeight="false" outlineLevel="0" collapsed="false">
      <c r="A82" s="7" t="n">
        <v>1000202841</v>
      </c>
      <c r="B82" s="7" t="s">
        <v>194</v>
      </c>
      <c r="C82" s="7" t="s">
        <v>98</v>
      </c>
      <c r="D82" s="7" t="s">
        <v>93</v>
      </c>
      <c r="E82" s="7" t="s">
        <v>113</v>
      </c>
      <c r="F82" s="7" t="s">
        <v>48</v>
      </c>
      <c r="G82" s="7"/>
      <c r="H82" s="13" t="n">
        <v>45937</v>
      </c>
      <c r="I82" s="10" t="n">
        <v>5115</v>
      </c>
      <c r="J82" s="7" t="s">
        <v>106</v>
      </c>
      <c r="K82" s="10" t="n">
        <f aca="false">IF(I82="","",IF(J82="sq ft",ROUND(I82*0.092903,0),I82))</f>
        <v>475</v>
      </c>
      <c r="L82" s="13" t="n">
        <v>45372</v>
      </c>
      <c r="M82" s="14" t="n">
        <f aca="false">IF(OR(H82="",L82=""),"",ROUND((H82-L82)/30.44,1))</f>
        <v>18.6</v>
      </c>
      <c r="N82" s="7" t="str">
        <f aca="false">IF(AND(E82&lt;&gt;"v2008",ISERROR(SEARCH("Villa",B82))),"Commercial-scale","Residential unit")</f>
        <v>Residential unit</v>
      </c>
      <c r="O82" s="7" t="s">
        <v>98</v>
      </c>
    </row>
    <row r="83" customFormat="false" ht="15" hidden="false" customHeight="false" outlineLevel="0" collapsed="false">
      <c r="A83" s="7" t="n">
        <v>1000202842</v>
      </c>
      <c r="B83" s="7" t="s">
        <v>195</v>
      </c>
      <c r="C83" s="7" t="s">
        <v>98</v>
      </c>
      <c r="D83" s="7" t="s">
        <v>93</v>
      </c>
      <c r="E83" s="7" t="s">
        <v>113</v>
      </c>
      <c r="F83" s="7" t="s">
        <v>48</v>
      </c>
      <c r="G83" s="7"/>
      <c r="H83" s="13" t="n">
        <v>45937</v>
      </c>
      <c r="I83" s="10" t="n">
        <v>5115</v>
      </c>
      <c r="J83" s="7" t="s">
        <v>106</v>
      </c>
      <c r="K83" s="10" t="n">
        <f aca="false">IF(I83="","",IF(J83="sq ft",ROUND(I83*0.092903,0),I83))</f>
        <v>475</v>
      </c>
      <c r="L83" s="13" t="n">
        <v>45372</v>
      </c>
      <c r="M83" s="14" t="n">
        <f aca="false">IF(OR(H83="",L83=""),"",ROUND((H83-L83)/30.44,1))</f>
        <v>18.6</v>
      </c>
      <c r="N83" s="7" t="str">
        <f aca="false">IF(AND(E83&lt;&gt;"v2008",ISERROR(SEARCH("Villa",B83))),"Commercial-scale","Residential unit")</f>
        <v>Residential unit</v>
      </c>
      <c r="O83" s="7" t="s">
        <v>98</v>
      </c>
    </row>
    <row r="84" customFormat="false" ht="15" hidden="false" customHeight="false" outlineLevel="0" collapsed="false">
      <c r="A84" s="7" t="n">
        <v>1000202845</v>
      </c>
      <c r="B84" s="7" t="s">
        <v>196</v>
      </c>
      <c r="C84" s="7" t="s">
        <v>98</v>
      </c>
      <c r="D84" s="7" t="s">
        <v>93</v>
      </c>
      <c r="E84" s="7" t="s">
        <v>113</v>
      </c>
      <c r="F84" s="7" t="s">
        <v>48</v>
      </c>
      <c r="G84" s="7"/>
      <c r="H84" s="13" t="n">
        <v>45937</v>
      </c>
      <c r="I84" s="10" t="n">
        <v>5115</v>
      </c>
      <c r="J84" s="7" t="s">
        <v>106</v>
      </c>
      <c r="K84" s="10" t="n">
        <f aca="false">IF(I84="","",IF(J84="sq ft",ROUND(I84*0.092903,0),I84))</f>
        <v>475</v>
      </c>
      <c r="L84" s="13" t="n">
        <v>45372</v>
      </c>
      <c r="M84" s="14" t="n">
        <f aca="false">IF(OR(H84="",L84=""),"",ROUND((H84-L84)/30.44,1))</f>
        <v>18.6</v>
      </c>
      <c r="N84" s="7" t="str">
        <f aca="false">IF(AND(E84&lt;&gt;"v2008",ISERROR(SEARCH("Villa",B84))),"Commercial-scale","Residential unit")</f>
        <v>Residential unit</v>
      </c>
      <c r="O84" s="7" t="s">
        <v>98</v>
      </c>
    </row>
    <row r="85" customFormat="false" ht="15" hidden="false" customHeight="false" outlineLevel="0" collapsed="false">
      <c r="A85" s="7" t="n">
        <v>1000202843</v>
      </c>
      <c r="B85" s="7" t="s">
        <v>197</v>
      </c>
      <c r="C85" s="7" t="s">
        <v>98</v>
      </c>
      <c r="D85" s="7" t="s">
        <v>93</v>
      </c>
      <c r="E85" s="7" t="s">
        <v>113</v>
      </c>
      <c r="F85" s="7" t="s">
        <v>48</v>
      </c>
      <c r="G85" s="7"/>
      <c r="H85" s="13" t="n">
        <v>45937</v>
      </c>
      <c r="I85" s="10" t="n">
        <v>5115</v>
      </c>
      <c r="J85" s="7" t="s">
        <v>106</v>
      </c>
      <c r="K85" s="10" t="n">
        <f aca="false">IF(I85="","",IF(J85="sq ft",ROUND(I85*0.092903,0),I85))</f>
        <v>475</v>
      </c>
      <c r="L85" s="13" t="n">
        <v>45372</v>
      </c>
      <c r="M85" s="14" t="n">
        <f aca="false">IF(OR(H85="",L85=""),"",ROUND((H85-L85)/30.44,1))</f>
        <v>18.6</v>
      </c>
      <c r="N85" s="7" t="str">
        <f aca="false">IF(AND(E85&lt;&gt;"v2008",ISERROR(SEARCH("Villa",B85))),"Commercial-scale","Residential unit")</f>
        <v>Residential unit</v>
      </c>
      <c r="O85" s="7" t="s">
        <v>98</v>
      </c>
    </row>
    <row r="86" customFormat="false" ht="15" hidden="false" customHeight="false" outlineLevel="0" collapsed="false">
      <c r="A86" s="7" t="n">
        <v>1000202844</v>
      </c>
      <c r="B86" s="7" t="s">
        <v>198</v>
      </c>
      <c r="C86" s="7" t="s">
        <v>98</v>
      </c>
      <c r="D86" s="7" t="s">
        <v>93</v>
      </c>
      <c r="E86" s="7" t="s">
        <v>113</v>
      </c>
      <c r="F86" s="7" t="s">
        <v>48</v>
      </c>
      <c r="G86" s="7"/>
      <c r="H86" s="13" t="n">
        <v>45937</v>
      </c>
      <c r="I86" s="10" t="n">
        <v>5115</v>
      </c>
      <c r="J86" s="7" t="s">
        <v>106</v>
      </c>
      <c r="K86" s="10" t="n">
        <f aca="false">IF(I86="","",IF(J86="sq ft",ROUND(I86*0.092903,0),I86))</f>
        <v>475</v>
      </c>
      <c r="L86" s="13" t="n">
        <v>45372</v>
      </c>
      <c r="M86" s="14" t="n">
        <f aca="false">IF(OR(H86="",L86=""),"",ROUND((H86-L86)/30.44,1))</f>
        <v>18.6</v>
      </c>
      <c r="N86" s="7" t="str">
        <f aca="false">IF(AND(E86&lt;&gt;"v2008",ISERROR(SEARCH("Villa",B86))),"Commercial-scale","Residential unit")</f>
        <v>Residential unit</v>
      </c>
      <c r="O86" s="7" t="s">
        <v>98</v>
      </c>
    </row>
    <row r="87" customFormat="false" ht="15" hidden="false" customHeight="false" outlineLevel="0" collapsed="false">
      <c r="A87" s="7" t="n">
        <v>1000202837</v>
      </c>
      <c r="B87" s="7" t="s">
        <v>199</v>
      </c>
      <c r="C87" s="7" t="s">
        <v>98</v>
      </c>
      <c r="D87" s="7" t="s">
        <v>93</v>
      </c>
      <c r="E87" s="7" t="s">
        <v>113</v>
      </c>
      <c r="F87" s="7" t="s">
        <v>48</v>
      </c>
      <c r="G87" s="7"/>
      <c r="H87" s="13" t="n">
        <v>45937</v>
      </c>
      <c r="I87" s="10" t="n">
        <v>4125</v>
      </c>
      <c r="J87" s="7" t="s">
        <v>106</v>
      </c>
      <c r="K87" s="10" t="n">
        <f aca="false">IF(I87="","",IF(J87="sq ft",ROUND(I87*0.092903,0),I87))</f>
        <v>383</v>
      </c>
      <c r="L87" s="13" t="n">
        <v>45372</v>
      </c>
      <c r="M87" s="14" t="n">
        <f aca="false">IF(OR(H87="",L87=""),"",ROUND((H87-L87)/30.44,1))</f>
        <v>18.6</v>
      </c>
      <c r="N87" s="7" t="str">
        <f aca="false">IF(AND(E87&lt;&gt;"v2008",ISERROR(SEARCH("Villa",B87))),"Commercial-scale","Residential unit")</f>
        <v>Residential unit</v>
      </c>
      <c r="O87" s="7" t="s">
        <v>98</v>
      </c>
    </row>
    <row r="88" customFormat="false" ht="15" hidden="false" customHeight="false" outlineLevel="0" collapsed="false">
      <c r="A88" s="7" t="n">
        <v>1000202838</v>
      </c>
      <c r="B88" s="7" t="s">
        <v>200</v>
      </c>
      <c r="C88" s="7" t="s">
        <v>98</v>
      </c>
      <c r="D88" s="7" t="s">
        <v>93</v>
      </c>
      <c r="E88" s="7" t="s">
        <v>113</v>
      </c>
      <c r="F88" s="7" t="s">
        <v>48</v>
      </c>
      <c r="G88" s="7"/>
      <c r="H88" s="13" t="n">
        <v>45937</v>
      </c>
      <c r="I88" s="10" t="n">
        <v>4125</v>
      </c>
      <c r="J88" s="7" t="s">
        <v>106</v>
      </c>
      <c r="K88" s="10" t="n">
        <f aca="false">IF(I88="","",IF(J88="sq ft",ROUND(I88*0.092903,0),I88))</f>
        <v>383</v>
      </c>
      <c r="L88" s="13" t="n">
        <v>45372</v>
      </c>
      <c r="M88" s="14" t="n">
        <f aca="false">IF(OR(H88="",L88=""),"",ROUND((H88-L88)/30.44,1))</f>
        <v>18.6</v>
      </c>
      <c r="N88" s="7" t="str">
        <f aca="false">IF(AND(E88&lt;&gt;"v2008",ISERROR(SEARCH("Villa",B88))),"Commercial-scale","Residential unit")</f>
        <v>Residential unit</v>
      </c>
      <c r="O88" s="7" t="s">
        <v>98</v>
      </c>
    </row>
    <row r="89" customFormat="false" ht="15" hidden="false" customHeight="false" outlineLevel="0" collapsed="false">
      <c r="A89" s="7" t="n">
        <v>1000202830</v>
      </c>
      <c r="B89" s="7" t="s">
        <v>201</v>
      </c>
      <c r="C89" s="7" t="s">
        <v>98</v>
      </c>
      <c r="D89" s="7" t="s">
        <v>93</v>
      </c>
      <c r="E89" s="7" t="s">
        <v>113</v>
      </c>
      <c r="F89" s="7" t="s">
        <v>48</v>
      </c>
      <c r="G89" s="7"/>
      <c r="H89" s="13" t="n">
        <v>45937</v>
      </c>
      <c r="I89" s="10" t="n">
        <v>4125</v>
      </c>
      <c r="J89" s="7" t="s">
        <v>106</v>
      </c>
      <c r="K89" s="10" t="n">
        <f aca="false">IF(I89="","",IF(J89="sq ft",ROUND(I89*0.092903,0),I89))</f>
        <v>383</v>
      </c>
      <c r="L89" s="13" t="n">
        <v>45372</v>
      </c>
      <c r="M89" s="14" t="n">
        <f aca="false">IF(OR(H89="",L89=""),"",ROUND((H89-L89)/30.44,1))</f>
        <v>18.6</v>
      </c>
      <c r="N89" s="7" t="str">
        <f aca="false">IF(AND(E89&lt;&gt;"v2008",ISERROR(SEARCH("Villa",B89))),"Commercial-scale","Residential unit")</f>
        <v>Residential unit</v>
      </c>
      <c r="O89" s="7" t="s">
        <v>98</v>
      </c>
    </row>
    <row r="90" customFormat="false" ht="15" hidden="false" customHeight="false" outlineLevel="0" collapsed="false">
      <c r="A90" s="7" t="n">
        <v>1000202836</v>
      </c>
      <c r="B90" s="7" t="s">
        <v>202</v>
      </c>
      <c r="C90" s="7" t="s">
        <v>98</v>
      </c>
      <c r="D90" s="7" t="s">
        <v>93</v>
      </c>
      <c r="E90" s="7" t="s">
        <v>113</v>
      </c>
      <c r="F90" s="7" t="s">
        <v>48</v>
      </c>
      <c r="G90" s="7"/>
      <c r="H90" s="13" t="n">
        <v>45937</v>
      </c>
      <c r="I90" s="10" t="n">
        <v>4125</v>
      </c>
      <c r="J90" s="7" t="s">
        <v>106</v>
      </c>
      <c r="K90" s="10" t="n">
        <f aca="false">IF(I90="","",IF(J90="sq ft",ROUND(I90*0.092903,0),I90))</f>
        <v>383</v>
      </c>
      <c r="L90" s="13" t="n">
        <v>45372</v>
      </c>
      <c r="M90" s="14" t="n">
        <f aca="false">IF(OR(H90="",L90=""),"",ROUND((H90-L90)/30.44,1))</f>
        <v>18.6</v>
      </c>
      <c r="N90" s="7" t="str">
        <f aca="false">IF(AND(E90&lt;&gt;"v2008",ISERROR(SEARCH("Villa",B90))),"Commercial-scale","Residential unit")</f>
        <v>Residential unit</v>
      </c>
      <c r="O90" s="7" t="s">
        <v>98</v>
      </c>
    </row>
    <row r="91" customFormat="false" ht="15" hidden="false" customHeight="false" outlineLevel="0" collapsed="false">
      <c r="A91" s="7" t="n">
        <v>1000202835</v>
      </c>
      <c r="B91" s="7" t="s">
        <v>203</v>
      </c>
      <c r="C91" s="7" t="s">
        <v>98</v>
      </c>
      <c r="D91" s="7" t="s">
        <v>93</v>
      </c>
      <c r="E91" s="7" t="s">
        <v>113</v>
      </c>
      <c r="F91" s="7" t="s">
        <v>48</v>
      </c>
      <c r="G91" s="7"/>
      <c r="H91" s="13" t="n">
        <v>45937</v>
      </c>
      <c r="I91" s="10" t="n">
        <v>4125</v>
      </c>
      <c r="J91" s="7" t="s">
        <v>106</v>
      </c>
      <c r="K91" s="10" t="n">
        <f aca="false">IF(I91="","",IF(J91="sq ft",ROUND(I91*0.092903,0),I91))</f>
        <v>383</v>
      </c>
      <c r="L91" s="13" t="n">
        <v>45372</v>
      </c>
      <c r="M91" s="14" t="n">
        <f aca="false">IF(OR(H91="",L91=""),"",ROUND((H91-L91)/30.44,1))</f>
        <v>18.6</v>
      </c>
      <c r="N91" s="7" t="str">
        <f aca="false">IF(AND(E91&lt;&gt;"v2008",ISERROR(SEARCH("Villa",B91))),"Commercial-scale","Residential unit")</f>
        <v>Residential unit</v>
      </c>
      <c r="O91" s="7" t="s">
        <v>98</v>
      </c>
    </row>
    <row r="92" customFormat="false" ht="15" hidden="false" customHeight="false" outlineLevel="0" collapsed="false">
      <c r="A92" s="7" t="n">
        <v>1000202833</v>
      </c>
      <c r="B92" s="7" t="s">
        <v>204</v>
      </c>
      <c r="C92" s="7" t="s">
        <v>98</v>
      </c>
      <c r="D92" s="7" t="s">
        <v>93</v>
      </c>
      <c r="E92" s="7" t="s">
        <v>113</v>
      </c>
      <c r="F92" s="7" t="s">
        <v>48</v>
      </c>
      <c r="G92" s="7"/>
      <c r="H92" s="13" t="n">
        <v>45937</v>
      </c>
      <c r="I92" s="10" t="n">
        <v>4125</v>
      </c>
      <c r="J92" s="7" t="s">
        <v>106</v>
      </c>
      <c r="K92" s="10" t="n">
        <f aca="false">IF(I92="","",IF(J92="sq ft",ROUND(I92*0.092903,0),I92))</f>
        <v>383</v>
      </c>
      <c r="L92" s="13" t="n">
        <v>45372</v>
      </c>
      <c r="M92" s="14" t="n">
        <f aca="false">IF(OR(H92="",L92=""),"",ROUND((H92-L92)/30.44,1))</f>
        <v>18.6</v>
      </c>
      <c r="N92" s="7" t="str">
        <f aca="false">IF(AND(E92&lt;&gt;"v2008",ISERROR(SEARCH("Villa",B92))),"Commercial-scale","Residential unit")</f>
        <v>Residential unit</v>
      </c>
      <c r="O92" s="7" t="s">
        <v>98</v>
      </c>
    </row>
    <row r="93" customFormat="false" ht="15" hidden="false" customHeight="false" outlineLevel="0" collapsed="false">
      <c r="A93" s="7" t="n">
        <v>1000202832</v>
      </c>
      <c r="B93" s="7" t="s">
        <v>205</v>
      </c>
      <c r="C93" s="7" t="s">
        <v>98</v>
      </c>
      <c r="D93" s="7" t="s">
        <v>93</v>
      </c>
      <c r="E93" s="7" t="s">
        <v>113</v>
      </c>
      <c r="F93" s="7" t="s">
        <v>48</v>
      </c>
      <c r="G93" s="7"/>
      <c r="H93" s="13" t="n">
        <v>45937</v>
      </c>
      <c r="I93" s="10" t="n">
        <v>4125</v>
      </c>
      <c r="J93" s="7" t="s">
        <v>106</v>
      </c>
      <c r="K93" s="10" t="n">
        <f aca="false">IF(I93="","",IF(J93="sq ft",ROUND(I93*0.092903,0),I93))</f>
        <v>383</v>
      </c>
      <c r="L93" s="13" t="n">
        <v>45372</v>
      </c>
      <c r="M93" s="14" t="n">
        <f aca="false">IF(OR(H93="",L93=""),"",ROUND((H93-L93)/30.44,1))</f>
        <v>18.6</v>
      </c>
      <c r="N93" s="7" t="str">
        <f aca="false">IF(AND(E93&lt;&gt;"v2008",ISERROR(SEARCH("Villa",B93))),"Commercial-scale","Residential unit")</f>
        <v>Residential unit</v>
      </c>
      <c r="O93" s="7" t="s">
        <v>98</v>
      </c>
    </row>
    <row r="94" customFormat="false" ht="15" hidden="false" customHeight="false" outlineLevel="0" collapsed="false">
      <c r="A94" s="7" t="n">
        <v>1000202831</v>
      </c>
      <c r="B94" s="7" t="s">
        <v>206</v>
      </c>
      <c r="C94" s="7" t="s">
        <v>98</v>
      </c>
      <c r="D94" s="7" t="s">
        <v>93</v>
      </c>
      <c r="E94" s="7" t="s">
        <v>113</v>
      </c>
      <c r="F94" s="7" t="s">
        <v>48</v>
      </c>
      <c r="G94" s="7"/>
      <c r="H94" s="13" t="n">
        <v>45937</v>
      </c>
      <c r="I94" s="10" t="n">
        <v>4125</v>
      </c>
      <c r="J94" s="7" t="s">
        <v>106</v>
      </c>
      <c r="K94" s="10" t="n">
        <f aca="false">IF(I94="","",IF(J94="sq ft",ROUND(I94*0.092903,0),I94))</f>
        <v>383</v>
      </c>
      <c r="L94" s="13" t="n">
        <v>45372</v>
      </c>
      <c r="M94" s="14" t="n">
        <f aca="false">IF(OR(H94="",L94=""),"",ROUND((H94-L94)/30.44,1))</f>
        <v>18.6</v>
      </c>
      <c r="N94" s="7" t="str">
        <f aca="false">IF(AND(E94&lt;&gt;"v2008",ISERROR(SEARCH("Villa",B94))),"Commercial-scale","Residential unit")</f>
        <v>Residential unit</v>
      </c>
      <c r="O94" s="7" t="s">
        <v>98</v>
      </c>
    </row>
    <row r="95" customFormat="false" ht="15" hidden="false" customHeight="false" outlineLevel="0" collapsed="false">
      <c r="A95" s="7" t="n">
        <v>1000202829</v>
      </c>
      <c r="B95" s="7" t="s">
        <v>207</v>
      </c>
      <c r="C95" s="7" t="s">
        <v>98</v>
      </c>
      <c r="D95" s="7" t="s">
        <v>93</v>
      </c>
      <c r="E95" s="7" t="s">
        <v>113</v>
      </c>
      <c r="F95" s="7" t="s">
        <v>48</v>
      </c>
      <c r="G95" s="7"/>
      <c r="H95" s="13" t="n">
        <v>45937</v>
      </c>
      <c r="I95" s="10" t="n">
        <v>4125</v>
      </c>
      <c r="J95" s="7" t="s">
        <v>106</v>
      </c>
      <c r="K95" s="10" t="n">
        <f aca="false">IF(I95="","",IF(J95="sq ft",ROUND(I95*0.092903,0),I95))</f>
        <v>383</v>
      </c>
      <c r="L95" s="13" t="n">
        <v>45372</v>
      </c>
      <c r="M95" s="14" t="n">
        <f aca="false">IF(OR(H95="",L95=""),"",ROUND((H95-L95)/30.44,1))</f>
        <v>18.6</v>
      </c>
      <c r="N95" s="7" t="str">
        <f aca="false">IF(AND(E95&lt;&gt;"v2008",ISERROR(SEARCH("Villa",B95))),"Commercial-scale","Residential unit")</f>
        <v>Residential unit</v>
      </c>
      <c r="O95" s="7" t="s">
        <v>98</v>
      </c>
    </row>
    <row r="96" customFormat="false" ht="15" hidden="false" customHeight="false" outlineLevel="0" collapsed="false">
      <c r="A96" s="7" t="n">
        <v>1000202847</v>
      </c>
      <c r="B96" s="7" t="s">
        <v>208</v>
      </c>
      <c r="C96" s="7" t="s">
        <v>98</v>
      </c>
      <c r="D96" s="7" t="s">
        <v>93</v>
      </c>
      <c r="E96" s="7" t="s">
        <v>113</v>
      </c>
      <c r="F96" s="7" t="s">
        <v>48</v>
      </c>
      <c r="G96" s="7"/>
      <c r="H96" s="13" t="n">
        <v>45937</v>
      </c>
      <c r="I96" s="10" t="n">
        <v>5115</v>
      </c>
      <c r="J96" s="7" t="s">
        <v>106</v>
      </c>
      <c r="K96" s="10" t="n">
        <f aca="false">IF(I96="","",IF(J96="sq ft",ROUND(I96*0.092903,0),I96))</f>
        <v>475</v>
      </c>
      <c r="L96" s="13" t="n">
        <v>45372</v>
      </c>
      <c r="M96" s="14" t="n">
        <f aca="false">IF(OR(H96="",L96=""),"",ROUND((H96-L96)/30.44,1))</f>
        <v>18.6</v>
      </c>
      <c r="N96" s="7" t="str">
        <f aca="false">IF(AND(E96&lt;&gt;"v2008",ISERROR(SEARCH("Villa",B96))),"Commercial-scale","Residential unit")</f>
        <v>Residential unit</v>
      </c>
      <c r="O96" s="7" t="s">
        <v>98</v>
      </c>
    </row>
    <row r="97" customFormat="false" ht="15" hidden="false" customHeight="false" outlineLevel="0" collapsed="false">
      <c r="A97" s="7" t="n">
        <v>1000202846</v>
      </c>
      <c r="B97" s="7" t="s">
        <v>209</v>
      </c>
      <c r="C97" s="7" t="s">
        <v>98</v>
      </c>
      <c r="D97" s="7" t="s">
        <v>93</v>
      </c>
      <c r="E97" s="7" t="s">
        <v>113</v>
      </c>
      <c r="F97" s="7" t="s">
        <v>48</v>
      </c>
      <c r="G97" s="7"/>
      <c r="H97" s="13" t="n">
        <v>45937</v>
      </c>
      <c r="I97" s="10" t="n">
        <v>5115</v>
      </c>
      <c r="J97" s="7" t="s">
        <v>106</v>
      </c>
      <c r="K97" s="10" t="n">
        <f aca="false">IF(I97="","",IF(J97="sq ft",ROUND(I97*0.092903,0),I97))</f>
        <v>475</v>
      </c>
      <c r="L97" s="13" t="n">
        <v>45372</v>
      </c>
      <c r="M97" s="14" t="n">
        <f aca="false">IF(OR(H97="",L97=""),"",ROUND((H97-L97)/30.44,1))</f>
        <v>18.6</v>
      </c>
      <c r="N97" s="7" t="str">
        <f aca="false">IF(AND(E97&lt;&gt;"v2008",ISERROR(SEARCH("Villa",B97))),"Commercial-scale","Residential unit")</f>
        <v>Residential unit</v>
      </c>
      <c r="O97" s="7" t="s">
        <v>98</v>
      </c>
    </row>
    <row r="98" customFormat="false" ht="15" hidden="false" customHeight="false" outlineLevel="0" collapsed="false">
      <c r="A98" s="7" t="n">
        <v>1000202865</v>
      </c>
      <c r="B98" s="7" t="s">
        <v>210</v>
      </c>
      <c r="C98" s="7" t="s">
        <v>98</v>
      </c>
      <c r="D98" s="7" t="s">
        <v>93</v>
      </c>
      <c r="E98" s="7" t="s">
        <v>113</v>
      </c>
      <c r="F98" s="7" t="s">
        <v>48</v>
      </c>
      <c r="G98" s="7"/>
      <c r="H98" s="13" t="n">
        <v>45937</v>
      </c>
      <c r="I98" s="10" t="n">
        <v>4402</v>
      </c>
      <c r="J98" s="7" t="s">
        <v>106</v>
      </c>
      <c r="K98" s="10" t="n">
        <f aca="false">IF(I98="","",IF(J98="sq ft",ROUND(I98*0.092903,0),I98))</f>
        <v>409</v>
      </c>
      <c r="L98" s="13" t="n">
        <v>45372</v>
      </c>
      <c r="M98" s="14" t="n">
        <f aca="false">IF(OR(H98="",L98=""),"",ROUND((H98-L98)/30.44,1))</f>
        <v>18.6</v>
      </c>
      <c r="N98" s="7" t="str">
        <f aca="false">IF(AND(E98&lt;&gt;"v2008",ISERROR(SEARCH("Villa",B98))),"Commercial-scale","Residential unit")</f>
        <v>Residential unit</v>
      </c>
      <c r="O98" s="7" t="s">
        <v>98</v>
      </c>
    </row>
    <row r="99" customFormat="false" ht="15" hidden="false" customHeight="false" outlineLevel="0" collapsed="false">
      <c r="A99" s="7" t="n">
        <v>1000202848</v>
      </c>
      <c r="B99" s="7" t="s">
        <v>211</v>
      </c>
      <c r="C99" s="7" t="s">
        <v>98</v>
      </c>
      <c r="D99" s="7" t="s">
        <v>93</v>
      </c>
      <c r="E99" s="7" t="s">
        <v>113</v>
      </c>
      <c r="F99" s="7" t="s">
        <v>48</v>
      </c>
      <c r="G99" s="7"/>
      <c r="H99" s="13" t="n">
        <v>45937</v>
      </c>
      <c r="I99" s="10" t="n">
        <v>5115</v>
      </c>
      <c r="J99" s="7" t="s">
        <v>106</v>
      </c>
      <c r="K99" s="10" t="n">
        <f aca="false">IF(I99="","",IF(J99="sq ft",ROUND(I99*0.092903,0),I99))</f>
        <v>475</v>
      </c>
      <c r="L99" s="13" t="n">
        <v>45372</v>
      </c>
      <c r="M99" s="14" t="n">
        <f aca="false">IF(OR(H99="",L99=""),"",ROUND((H99-L99)/30.44,1))</f>
        <v>18.6</v>
      </c>
      <c r="N99" s="7" t="str">
        <f aca="false">IF(AND(E99&lt;&gt;"v2008",ISERROR(SEARCH("Villa",B99))),"Commercial-scale","Residential unit")</f>
        <v>Residential unit</v>
      </c>
      <c r="O99" s="7" t="s">
        <v>98</v>
      </c>
    </row>
    <row r="100" customFormat="false" ht="15" hidden="false" customHeight="false" outlineLevel="0" collapsed="false">
      <c r="A100" s="7" t="n">
        <v>1000202863</v>
      </c>
      <c r="B100" s="7" t="s">
        <v>212</v>
      </c>
      <c r="C100" s="7" t="s">
        <v>98</v>
      </c>
      <c r="D100" s="7" t="s">
        <v>93</v>
      </c>
      <c r="E100" s="7" t="s">
        <v>113</v>
      </c>
      <c r="F100" s="7" t="s">
        <v>48</v>
      </c>
      <c r="G100" s="7"/>
      <c r="H100" s="13" t="n">
        <v>45937</v>
      </c>
      <c r="I100" s="10" t="n">
        <v>4402</v>
      </c>
      <c r="J100" s="7" t="s">
        <v>106</v>
      </c>
      <c r="K100" s="10" t="n">
        <f aca="false">IF(I100="","",IF(J100="sq ft",ROUND(I100*0.092903,0),I100))</f>
        <v>409</v>
      </c>
      <c r="L100" s="13" t="n">
        <v>45372</v>
      </c>
      <c r="M100" s="14" t="n">
        <f aca="false">IF(OR(H100="",L100=""),"",ROUND((H100-L100)/30.44,1))</f>
        <v>18.6</v>
      </c>
      <c r="N100" s="7" t="str">
        <f aca="false">IF(AND(E100&lt;&gt;"v2008",ISERROR(SEARCH("Villa",B100))),"Commercial-scale","Residential unit")</f>
        <v>Residential unit</v>
      </c>
      <c r="O100" s="7" t="s">
        <v>98</v>
      </c>
    </row>
    <row r="101" customFormat="false" ht="15" hidden="false" customHeight="false" outlineLevel="0" collapsed="false">
      <c r="A101" s="7" t="n">
        <v>1000202869</v>
      </c>
      <c r="B101" s="7" t="s">
        <v>213</v>
      </c>
      <c r="C101" s="7" t="s">
        <v>98</v>
      </c>
      <c r="D101" s="7" t="s">
        <v>93</v>
      </c>
      <c r="E101" s="7" t="s">
        <v>113</v>
      </c>
      <c r="F101" s="7" t="s">
        <v>48</v>
      </c>
      <c r="G101" s="7"/>
      <c r="H101" s="13" t="n">
        <v>45937</v>
      </c>
      <c r="I101" s="10" t="n">
        <v>4402</v>
      </c>
      <c r="J101" s="7" t="s">
        <v>106</v>
      </c>
      <c r="K101" s="10" t="n">
        <f aca="false">IF(I101="","",IF(J101="sq ft",ROUND(I101*0.092903,0),I101))</f>
        <v>409</v>
      </c>
      <c r="L101" s="13" t="n">
        <v>45372</v>
      </c>
      <c r="M101" s="14" t="n">
        <f aca="false">IF(OR(H101="",L101=""),"",ROUND((H101-L101)/30.44,1))</f>
        <v>18.6</v>
      </c>
      <c r="N101" s="7" t="str">
        <f aca="false">IF(AND(E101&lt;&gt;"v2008",ISERROR(SEARCH("Villa",B101))),"Commercial-scale","Residential unit")</f>
        <v>Residential unit</v>
      </c>
      <c r="O101" s="7" t="s">
        <v>98</v>
      </c>
    </row>
    <row r="102" customFormat="false" ht="15" hidden="false" customHeight="false" outlineLevel="0" collapsed="false">
      <c r="A102" s="7" t="n">
        <v>1000202868</v>
      </c>
      <c r="B102" s="7" t="s">
        <v>214</v>
      </c>
      <c r="C102" s="7" t="s">
        <v>98</v>
      </c>
      <c r="D102" s="7" t="s">
        <v>93</v>
      </c>
      <c r="E102" s="7" t="s">
        <v>113</v>
      </c>
      <c r="F102" s="7" t="s">
        <v>48</v>
      </c>
      <c r="G102" s="7"/>
      <c r="H102" s="13" t="n">
        <v>45937</v>
      </c>
      <c r="I102" s="10" t="n">
        <v>4402</v>
      </c>
      <c r="J102" s="7" t="s">
        <v>106</v>
      </c>
      <c r="K102" s="10" t="n">
        <f aca="false">IF(I102="","",IF(J102="sq ft",ROUND(I102*0.092903,0),I102))</f>
        <v>409</v>
      </c>
      <c r="L102" s="13" t="n">
        <v>45372</v>
      </c>
      <c r="M102" s="14" t="n">
        <f aca="false">IF(OR(H102="",L102=""),"",ROUND((H102-L102)/30.44,1))</f>
        <v>18.6</v>
      </c>
      <c r="N102" s="7" t="str">
        <f aca="false">IF(AND(E102&lt;&gt;"v2008",ISERROR(SEARCH("Villa",B102))),"Commercial-scale","Residential unit")</f>
        <v>Residential unit</v>
      </c>
      <c r="O102" s="7" t="s">
        <v>98</v>
      </c>
    </row>
    <row r="103" customFormat="false" ht="15" hidden="false" customHeight="false" outlineLevel="0" collapsed="false">
      <c r="A103" s="7" t="n">
        <v>1000202867</v>
      </c>
      <c r="B103" s="7" t="s">
        <v>215</v>
      </c>
      <c r="C103" s="7" t="s">
        <v>98</v>
      </c>
      <c r="D103" s="7" t="s">
        <v>93</v>
      </c>
      <c r="E103" s="7" t="s">
        <v>113</v>
      </c>
      <c r="F103" s="7" t="s">
        <v>48</v>
      </c>
      <c r="G103" s="7"/>
      <c r="H103" s="13" t="n">
        <v>45937</v>
      </c>
      <c r="I103" s="10" t="n">
        <v>4402</v>
      </c>
      <c r="J103" s="7" t="s">
        <v>106</v>
      </c>
      <c r="K103" s="10" t="n">
        <f aca="false">IF(I103="","",IF(J103="sq ft",ROUND(I103*0.092903,0),I103))</f>
        <v>409</v>
      </c>
      <c r="L103" s="13" t="n">
        <v>45372</v>
      </c>
      <c r="M103" s="14" t="n">
        <f aca="false">IF(OR(H103="",L103=""),"",ROUND((H103-L103)/30.44,1))</f>
        <v>18.6</v>
      </c>
      <c r="N103" s="7" t="str">
        <f aca="false">IF(AND(E103&lt;&gt;"v2008",ISERROR(SEARCH("Villa",B103))),"Commercial-scale","Residential unit")</f>
        <v>Residential unit</v>
      </c>
      <c r="O103" s="7" t="s">
        <v>98</v>
      </c>
    </row>
    <row r="104" customFormat="false" ht="15" hidden="false" customHeight="false" outlineLevel="0" collapsed="false">
      <c r="A104" s="7" t="n">
        <v>1000202866</v>
      </c>
      <c r="B104" s="7" t="s">
        <v>216</v>
      </c>
      <c r="C104" s="7" t="s">
        <v>98</v>
      </c>
      <c r="D104" s="7" t="s">
        <v>93</v>
      </c>
      <c r="E104" s="7" t="s">
        <v>113</v>
      </c>
      <c r="F104" s="7" t="s">
        <v>48</v>
      </c>
      <c r="G104" s="7"/>
      <c r="H104" s="13" t="n">
        <v>45937</v>
      </c>
      <c r="I104" s="10" t="n">
        <v>4402</v>
      </c>
      <c r="J104" s="7" t="s">
        <v>106</v>
      </c>
      <c r="K104" s="10" t="n">
        <f aca="false">IF(I104="","",IF(J104="sq ft",ROUND(I104*0.092903,0),I104))</f>
        <v>409</v>
      </c>
      <c r="L104" s="13" t="n">
        <v>45372</v>
      </c>
      <c r="M104" s="14" t="n">
        <f aca="false">IF(OR(H104="",L104=""),"",ROUND((H104-L104)/30.44,1))</f>
        <v>18.6</v>
      </c>
      <c r="N104" s="7" t="str">
        <f aca="false">IF(AND(E104&lt;&gt;"v2008",ISERROR(SEARCH("Villa",B104))),"Commercial-scale","Residential unit")</f>
        <v>Residential unit</v>
      </c>
      <c r="O104" s="7" t="s">
        <v>98</v>
      </c>
    </row>
    <row r="105" customFormat="false" ht="15" hidden="false" customHeight="false" outlineLevel="0" collapsed="false">
      <c r="A105" s="7" t="n">
        <v>1000202827</v>
      </c>
      <c r="B105" s="7" t="s">
        <v>217</v>
      </c>
      <c r="C105" s="7" t="s">
        <v>98</v>
      </c>
      <c r="D105" s="7" t="s">
        <v>93</v>
      </c>
      <c r="E105" s="7" t="s">
        <v>113</v>
      </c>
      <c r="F105" s="7" t="s">
        <v>48</v>
      </c>
      <c r="G105" s="7"/>
      <c r="H105" s="13" t="n">
        <v>45937</v>
      </c>
      <c r="I105" s="10" t="n">
        <v>4125</v>
      </c>
      <c r="J105" s="7" t="s">
        <v>106</v>
      </c>
      <c r="K105" s="10" t="n">
        <f aca="false">IF(I105="","",IF(J105="sq ft",ROUND(I105*0.092903,0),I105))</f>
        <v>383</v>
      </c>
      <c r="L105" s="13" t="n">
        <v>45372</v>
      </c>
      <c r="M105" s="14" t="n">
        <f aca="false">IF(OR(H105="",L105=""),"",ROUND((H105-L105)/30.44,1))</f>
        <v>18.6</v>
      </c>
      <c r="N105" s="7" t="str">
        <f aca="false">IF(AND(E105&lt;&gt;"v2008",ISERROR(SEARCH("Villa",B105))),"Commercial-scale","Residential unit")</f>
        <v>Residential unit</v>
      </c>
      <c r="O105" s="7" t="s">
        <v>98</v>
      </c>
    </row>
    <row r="106" customFormat="false" ht="15" hidden="false" customHeight="false" outlineLevel="0" collapsed="false">
      <c r="A106" s="7" t="n">
        <v>1000202864</v>
      </c>
      <c r="B106" s="7" t="s">
        <v>218</v>
      </c>
      <c r="C106" s="7" t="s">
        <v>98</v>
      </c>
      <c r="D106" s="7" t="s">
        <v>93</v>
      </c>
      <c r="E106" s="7" t="s">
        <v>113</v>
      </c>
      <c r="F106" s="7" t="s">
        <v>48</v>
      </c>
      <c r="G106" s="7"/>
      <c r="H106" s="13" t="n">
        <v>45937</v>
      </c>
      <c r="I106" s="10" t="n">
        <v>4402</v>
      </c>
      <c r="J106" s="7" t="s">
        <v>106</v>
      </c>
      <c r="K106" s="10" t="n">
        <f aca="false">IF(I106="","",IF(J106="sq ft",ROUND(I106*0.092903,0),I106))</f>
        <v>409</v>
      </c>
      <c r="L106" s="13" t="n">
        <v>45372</v>
      </c>
      <c r="M106" s="14" t="n">
        <f aca="false">IF(OR(H106="",L106=""),"",ROUND((H106-L106)/30.44,1))</f>
        <v>18.6</v>
      </c>
      <c r="N106" s="7" t="str">
        <f aca="false">IF(AND(E106&lt;&gt;"v2008",ISERROR(SEARCH("Villa",B106))),"Commercial-scale","Residential unit")</f>
        <v>Residential unit</v>
      </c>
      <c r="O106" s="7" t="s">
        <v>98</v>
      </c>
    </row>
    <row r="107" customFormat="false" ht="15" hidden="false" customHeight="false" outlineLevel="0" collapsed="false">
      <c r="A107" s="7" t="n">
        <v>1000202862</v>
      </c>
      <c r="B107" s="7" t="s">
        <v>219</v>
      </c>
      <c r="C107" s="7" t="s">
        <v>98</v>
      </c>
      <c r="D107" s="7" t="s">
        <v>93</v>
      </c>
      <c r="E107" s="7" t="s">
        <v>113</v>
      </c>
      <c r="F107" s="7" t="s">
        <v>48</v>
      </c>
      <c r="G107" s="7"/>
      <c r="H107" s="13" t="n">
        <v>45937</v>
      </c>
      <c r="I107" s="10" t="n">
        <v>4402</v>
      </c>
      <c r="J107" s="7" t="s">
        <v>106</v>
      </c>
      <c r="K107" s="10" t="n">
        <f aca="false">IF(I107="","",IF(J107="sq ft",ROUND(I107*0.092903,0),I107))</f>
        <v>409</v>
      </c>
      <c r="L107" s="13" t="n">
        <v>45372</v>
      </c>
      <c r="M107" s="14" t="n">
        <f aca="false">IF(OR(H107="",L107=""),"",ROUND((H107-L107)/30.44,1))</f>
        <v>18.6</v>
      </c>
      <c r="N107" s="7" t="str">
        <f aca="false">IF(AND(E107&lt;&gt;"v2008",ISERROR(SEARCH("Villa",B107))),"Commercial-scale","Residential unit")</f>
        <v>Residential unit</v>
      </c>
      <c r="O107" s="7" t="s">
        <v>98</v>
      </c>
    </row>
    <row r="108" customFormat="false" ht="15" hidden="false" customHeight="false" outlineLevel="0" collapsed="false">
      <c r="A108" s="7" t="n">
        <v>1000202855</v>
      </c>
      <c r="B108" s="7" t="s">
        <v>220</v>
      </c>
      <c r="C108" s="7" t="s">
        <v>98</v>
      </c>
      <c r="D108" s="7" t="s">
        <v>93</v>
      </c>
      <c r="E108" s="7" t="s">
        <v>113</v>
      </c>
      <c r="F108" s="7" t="s">
        <v>48</v>
      </c>
      <c r="G108" s="7"/>
      <c r="H108" s="13" t="n">
        <v>45937</v>
      </c>
      <c r="I108" s="10" t="n">
        <v>4402</v>
      </c>
      <c r="J108" s="7" t="s">
        <v>106</v>
      </c>
      <c r="K108" s="10" t="n">
        <f aca="false">IF(I108="","",IF(J108="sq ft",ROUND(I108*0.092903,0),I108))</f>
        <v>409</v>
      </c>
      <c r="L108" s="13" t="n">
        <v>45372</v>
      </c>
      <c r="M108" s="14" t="n">
        <f aca="false">IF(OR(H108="",L108=""),"",ROUND((H108-L108)/30.44,1))</f>
        <v>18.6</v>
      </c>
      <c r="N108" s="7" t="str">
        <f aca="false">IF(AND(E108&lt;&gt;"v2008",ISERROR(SEARCH("Villa",B108))),"Commercial-scale","Residential unit")</f>
        <v>Residential unit</v>
      </c>
      <c r="O108" s="7" t="s">
        <v>98</v>
      </c>
    </row>
    <row r="109" customFormat="false" ht="15" hidden="false" customHeight="false" outlineLevel="0" collapsed="false">
      <c r="A109" s="7" t="n">
        <v>1000202861</v>
      </c>
      <c r="B109" s="7" t="s">
        <v>221</v>
      </c>
      <c r="C109" s="7" t="s">
        <v>98</v>
      </c>
      <c r="D109" s="7" t="s">
        <v>93</v>
      </c>
      <c r="E109" s="7" t="s">
        <v>113</v>
      </c>
      <c r="F109" s="7" t="s">
        <v>48</v>
      </c>
      <c r="G109" s="7"/>
      <c r="H109" s="13" t="n">
        <v>45937</v>
      </c>
      <c r="I109" s="10" t="n">
        <v>4402</v>
      </c>
      <c r="J109" s="7" t="s">
        <v>106</v>
      </c>
      <c r="K109" s="10" t="n">
        <f aca="false">IF(I109="","",IF(J109="sq ft",ROUND(I109*0.092903,0),I109))</f>
        <v>409</v>
      </c>
      <c r="L109" s="13" t="n">
        <v>45372</v>
      </c>
      <c r="M109" s="14" t="n">
        <f aca="false">IF(OR(H109="",L109=""),"",ROUND((H109-L109)/30.44,1))</f>
        <v>18.6</v>
      </c>
      <c r="N109" s="7" t="str">
        <f aca="false">IF(AND(E109&lt;&gt;"v2008",ISERROR(SEARCH("Villa",B109))),"Commercial-scale","Residential unit")</f>
        <v>Residential unit</v>
      </c>
      <c r="O109" s="7" t="s">
        <v>98</v>
      </c>
    </row>
    <row r="110" customFormat="false" ht="15" hidden="false" customHeight="false" outlineLevel="0" collapsed="false">
      <c r="A110" s="7" t="n">
        <v>1000202860</v>
      </c>
      <c r="B110" s="7" t="s">
        <v>222</v>
      </c>
      <c r="C110" s="7" t="s">
        <v>98</v>
      </c>
      <c r="D110" s="7" t="s">
        <v>93</v>
      </c>
      <c r="E110" s="7" t="s">
        <v>113</v>
      </c>
      <c r="F110" s="7" t="s">
        <v>48</v>
      </c>
      <c r="G110" s="7"/>
      <c r="H110" s="13" t="n">
        <v>45937</v>
      </c>
      <c r="I110" s="10" t="n">
        <v>4402</v>
      </c>
      <c r="J110" s="7" t="s">
        <v>106</v>
      </c>
      <c r="K110" s="10" t="n">
        <f aca="false">IF(I110="","",IF(J110="sq ft",ROUND(I110*0.092903,0),I110))</f>
        <v>409</v>
      </c>
      <c r="L110" s="13" t="n">
        <v>45372</v>
      </c>
      <c r="M110" s="14" t="n">
        <f aca="false">IF(OR(H110="",L110=""),"",ROUND((H110-L110)/30.44,1))</f>
        <v>18.6</v>
      </c>
      <c r="N110" s="7" t="str">
        <f aca="false">IF(AND(E110&lt;&gt;"v2008",ISERROR(SEARCH("Villa",B110))),"Commercial-scale","Residential unit")</f>
        <v>Residential unit</v>
      </c>
      <c r="O110" s="7" t="s">
        <v>98</v>
      </c>
    </row>
    <row r="111" customFormat="false" ht="15" hidden="false" customHeight="false" outlineLevel="0" collapsed="false">
      <c r="A111" s="7" t="n">
        <v>1000202859</v>
      </c>
      <c r="B111" s="7" t="s">
        <v>223</v>
      </c>
      <c r="C111" s="7" t="s">
        <v>98</v>
      </c>
      <c r="D111" s="7" t="s">
        <v>93</v>
      </c>
      <c r="E111" s="7" t="s">
        <v>113</v>
      </c>
      <c r="F111" s="7" t="s">
        <v>48</v>
      </c>
      <c r="G111" s="7"/>
      <c r="H111" s="13" t="n">
        <v>45937</v>
      </c>
      <c r="I111" s="10" t="n">
        <v>4402</v>
      </c>
      <c r="J111" s="7" t="s">
        <v>106</v>
      </c>
      <c r="K111" s="10" t="n">
        <f aca="false">IF(I111="","",IF(J111="sq ft",ROUND(I111*0.092903,0),I111))</f>
        <v>409</v>
      </c>
      <c r="L111" s="13" t="n">
        <v>45372</v>
      </c>
      <c r="M111" s="14" t="n">
        <f aca="false">IF(OR(H111="",L111=""),"",ROUND((H111-L111)/30.44,1))</f>
        <v>18.6</v>
      </c>
      <c r="N111" s="7" t="str">
        <f aca="false">IF(AND(E111&lt;&gt;"v2008",ISERROR(SEARCH("Villa",B111))),"Commercial-scale","Residential unit")</f>
        <v>Residential unit</v>
      </c>
      <c r="O111" s="7" t="s">
        <v>98</v>
      </c>
    </row>
    <row r="112" customFormat="false" ht="15" hidden="false" customHeight="false" outlineLevel="0" collapsed="false">
      <c r="A112" s="7" t="n">
        <v>1000202858</v>
      </c>
      <c r="B112" s="7" t="s">
        <v>224</v>
      </c>
      <c r="C112" s="7" t="s">
        <v>98</v>
      </c>
      <c r="D112" s="7" t="s">
        <v>93</v>
      </c>
      <c r="E112" s="7" t="s">
        <v>113</v>
      </c>
      <c r="F112" s="7" t="s">
        <v>48</v>
      </c>
      <c r="G112" s="7"/>
      <c r="H112" s="13" t="n">
        <v>45937</v>
      </c>
      <c r="I112" s="10" t="n">
        <v>4402</v>
      </c>
      <c r="J112" s="7" t="s">
        <v>106</v>
      </c>
      <c r="K112" s="10" t="n">
        <f aca="false">IF(I112="","",IF(J112="sq ft",ROUND(I112*0.092903,0),I112))</f>
        <v>409</v>
      </c>
      <c r="L112" s="13" t="n">
        <v>45372</v>
      </c>
      <c r="M112" s="14" t="n">
        <f aca="false">IF(OR(H112="",L112=""),"",ROUND((H112-L112)/30.44,1))</f>
        <v>18.6</v>
      </c>
      <c r="N112" s="7" t="str">
        <f aca="false">IF(AND(E112&lt;&gt;"v2008",ISERROR(SEARCH("Villa",B112))),"Commercial-scale","Residential unit")</f>
        <v>Residential unit</v>
      </c>
      <c r="O112" s="7" t="s">
        <v>98</v>
      </c>
    </row>
    <row r="113" customFormat="false" ht="15" hidden="false" customHeight="false" outlineLevel="0" collapsed="false">
      <c r="A113" s="7" t="n">
        <v>1000202857</v>
      </c>
      <c r="B113" s="7" t="s">
        <v>225</v>
      </c>
      <c r="C113" s="7" t="s">
        <v>98</v>
      </c>
      <c r="D113" s="7" t="s">
        <v>93</v>
      </c>
      <c r="E113" s="7" t="s">
        <v>113</v>
      </c>
      <c r="F113" s="7" t="s">
        <v>48</v>
      </c>
      <c r="G113" s="7"/>
      <c r="H113" s="13" t="n">
        <v>45937</v>
      </c>
      <c r="I113" s="10" t="n">
        <v>4402</v>
      </c>
      <c r="J113" s="7" t="s">
        <v>106</v>
      </c>
      <c r="K113" s="10" t="n">
        <f aca="false">IF(I113="","",IF(J113="sq ft",ROUND(I113*0.092903,0),I113))</f>
        <v>409</v>
      </c>
      <c r="L113" s="13" t="n">
        <v>45372</v>
      </c>
      <c r="M113" s="14" t="n">
        <f aca="false">IF(OR(H113="",L113=""),"",ROUND((H113-L113)/30.44,1))</f>
        <v>18.6</v>
      </c>
      <c r="N113" s="7" t="str">
        <f aca="false">IF(AND(E113&lt;&gt;"v2008",ISERROR(SEARCH("Villa",B113))),"Commercial-scale","Residential unit")</f>
        <v>Residential unit</v>
      </c>
      <c r="O113" s="7" t="s">
        <v>98</v>
      </c>
    </row>
    <row r="114" customFormat="false" ht="15" hidden="false" customHeight="false" outlineLevel="0" collapsed="false">
      <c r="A114" s="7" t="n">
        <v>1000202856</v>
      </c>
      <c r="B114" s="7" t="s">
        <v>226</v>
      </c>
      <c r="C114" s="7" t="s">
        <v>98</v>
      </c>
      <c r="D114" s="7" t="s">
        <v>93</v>
      </c>
      <c r="E114" s="7" t="s">
        <v>113</v>
      </c>
      <c r="F114" s="7" t="s">
        <v>48</v>
      </c>
      <c r="G114" s="7"/>
      <c r="H114" s="13" t="n">
        <v>45937</v>
      </c>
      <c r="I114" s="10" t="n">
        <v>4402</v>
      </c>
      <c r="J114" s="7" t="s">
        <v>106</v>
      </c>
      <c r="K114" s="10" t="n">
        <f aca="false">IF(I114="","",IF(J114="sq ft",ROUND(I114*0.092903,0),I114))</f>
        <v>409</v>
      </c>
      <c r="L114" s="13" t="n">
        <v>45372</v>
      </c>
      <c r="M114" s="14" t="n">
        <f aca="false">IF(OR(H114="",L114=""),"",ROUND((H114-L114)/30.44,1))</f>
        <v>18.6</v>
      </c>
      <c r="N114" s="7" t="str">
        <f aca="false">IF(AND(E114&lt;&gt;"v2008",ISERROR(SEARCH("Villa",B114))),"Commercial-scale","Residential unit")</f>
        <v>Residential unit</v>
      </c>
      <c r="O114" s="7" t="s">
        <v>98</v>
      </c>
    </row>
    <row r="115" customFormat="false" ht="15" hidden="false" customHeight="false" outlineLevel="0" collapsed="false">
      <c r="A115" s="7" t="n">
        <v>1000202828</v>
      </c>
      <c r="B115" s="7" t="s">
        <v>227</v>
      </c>
      <c r="C115" s="7" t="s">
        <v>98</v>
      </c>
      <c r="D115" s="7" t="s">
        <v>93</v>
      </c>
      <c r="E115" s="7" t="s">
        <v>113</v>
      </c>
      <c r="F115" s="7" t="s">
        <v>48</v>
      </c>
      <c r="G115" s="7"/>
      <c r="H115" s="13" t="n">
        <v>45937</v>
      </c>
      <c r="I115" s="10" t="n">
        <v>4125</v>
      </c>
      <c r="J115" s="7" t="s">
        <v>106</v>
      </c>
      <c r="K115" s="10" t="n">
        <f aca="false">IF(I115="","",IF(J115="sq ft",ROUND(I115*0.092903,0),I115))</f>
        <v>383</v>
      </c>
      <c r="L115" s="13" t="n">
        <v>45372</v>
      </c>
      <c r="M115" s="14" t="n">
        <f aca="false">IF(OR(H115="",L115=""),"",ROUND((H115-L115)/30.44,1))</f>
        <v>18.6</v>
      </c>
      <c r="N115" s="7" t="str">
        <f aca="false">IF(AND(E115&lt;&gt;"v2008",ISERROR(SEARCH("Villa",B115))),"Commercial-scale","Residential unit")</f>
        <v>Residential unit</v>
      </c>
      <c r="O115" s="7" t="s">
        <v>98</v>
      </c>
    </row>
    <row r="116" customFormat="false" ht="15" hidden="false" customHeight="false" outlineLevel="0" collapsed="false">
      <c r="A116" s="7" t="n">
        <v>1000202840</v>
      </c>
      <c r="B116" s="7" t="s">
        <v>228</v>
      </c>
      <c r="C116" s="7" t="s">
        <v>98</v>
      </c>
      <c r="D116" s="7" t="s">
        <v>93</v>
      </c>
      <c r="E116" s="7" t="s">
        <v>113</v>
      </c>
      <c r="F116" s="7" t="s">
        <v>48</v>
      </c>
      <c r="G116" s="7"/>
      <c r="H116" s="13" t="n">
        <v>45937</v>
      </c>
      <c r="I116" s="10" t="n">
        <v>5115</v>
      </c>
      <c r="J116" s="7" t="s">
        <v>106</v>
      </c>
      <c r="K116" s="10" t="n">
        <f aca="false">IF(I116="","",IF(J116="sq ft",ROUND(I116*0.092903,0),I116))</f>
        <v>475</v>
      </c>
      <c r="L116" s="13" t="n">
        <v>45372</v>
      </c>
      <c r="M116" s="14" t="n">
        <f aca="false">IF(OR(H116="",L116=""),"",ROUND((H116-L116)/30.44,1))</f>
        <v>18.6</v>
      </c>
      <c r="N116" s="7" t="str">
        <f aca="false">IF(AND(E116&lt;&gt;"v2008",ISERROR(SEARCH("Villa",B116))),"Commercial-scale","Residential unit")</f>
        <v>Residential unit</v>
      </c>
      <c r="O116" s="7" t="s">
        <v>98</v>
      </c>
    </row>
    <row r="117" customFormat="false" ht="15" hidden="false" customHeight="false" outlineLevel="0" collapsed="false">
      <c r="A117" s="7" t="n">
        <v>1000202826</v>
      </c>
      <c r="B117" s="7" t="s">
        <v>229</v>
      </c>
      <c r="C117" s="7" t="s">
        <v>98</v>
      </c>
      <c r="D117" s="7" t="s">
        <v>93</v>
      </c>
      <c r="E117" s="7" t="s">
        <v>113</v>
      </c>
      <c r="F117" s="7" t="s">
        <v>48</v>
      </c>
      <c r="G117" s="7"/>
      <c r="H117" s="13" t="n">
        <v>45937</v>
      </c>
      <c r="I117" s="10" t="n">
        <v>4125</v>
      </c>
      <c r="J117" s="7" t="s">
        <v>106</v>
      </c>
      <c r="K117" s="10" t="n">
        <f aca="false">IF(I117="","",IF(J117="sq ft",ROUND(I117*0.092903,0),I117))</f>
        <v>383</v>
      </c>
      <c r="L117" s="13" t="n">
        <v>45372</v>
      </c>
      <c r="M117" s="14" t="n">
        <f aca="false">IF(OR(H117="",L117=""),"",ROUND((H117-L117)/30.44,1))</f>
        <v>18.6</v>
      </c>
      <c r="N117" s="7" t="str">
        <f aca="false">IF(AND(E117&lt;&gt;"v2008",ISERROR(SEARCH("Villa",B117))),"Commercial-scale","Residential unit")</f>
        <v>Residential unit</v>
      </c>
      <c r="O117" s="7" t="s">
        <v>98</v>
      </c>
    </row>
    <row r="118" customFormat="false" ht="15" hidden="false" customHeight="false" outlineLevel="0" collapsed="false">
      <c r="A118" s="7" t="n">
        <v>1000202877</v>
      </c>
      <c r="B118" s="7" t="s">
        <v>230</v>
      </c>
      <c r="C118" s="7" t="s">
        <v>98</v>
      </c>
      <c r="D118" s="7" t="s">
        <v>93</v>
      </c>
      <c r="E118" s="7" t="s">
        <v>113</v>
      </c>
      <c r="F118" s="7" t="s">
        <v>48</v>
      </c>
      <c r="G118" s="7"/>
      <c r="H118" s="13" t="n">
        <v>45937</v>
      </c>
      <c r="I118" s="10" t="n">
        <v>5170</v>
      </c>
      <c r="J118" s="7" t="s">
        <v>106</v>
      </c>
      <c r="K118" s="10" t="n">
        <f aca="false">IF(I118="","",IF(J118="sq ft",ROUND(I118*0.092903,0),I118))</f>
        <v>480</v>
      </c>
      <c r="L118" s="13" t="n">
        <v>45372</v>
      </c>
      <c r="M118" s="14" t="n">
        <f aca="false">IF(OR(H118="",L118=""),"",ROUND((H118-L118)/30.44,1))</f>
        <v>18.6</v>
      </c>
      <c r="N118" s="7" t="str">
        <f aca="false">IF(AND(E118&lt;&gt;"v2008",ISERROR(SEARCH("Villa",B118))),"Commercial-scale","Residential unit")</f>
        <v>Residential unit</v>
      </c>
      <c r="O118" s="7" t="s">
        <v>98</v>
      </c>
    </row>
    <row r="119" customFormat="false" ht="15" hidden="false" customHeight="false" outlineLevel="0" collapsed="false">
      <c r="A119" s="7" t="n">
        <v>1000202875</v>
      </c>
      <c r="B119" s="7" t="s">
        <v>231</v>
      </c>
      <c r="C119" s="7" t="s">
        <v>98</v>
      </c>
      <c r="D119" s="7" t="s">
        <v>93</v>
      </c>
      <c r="E119" s="7" t="s">
        <v>113</v>
      </c>
      <c r="F119" s="7" t="s">
        <v>48</v>
      </c>
      <c r="G119" s="7"/>
      <c r="H119" s="13" t="n">
        <v>45937</v>
      </c>
      <c r="I119" s="10" t="n">
        <v>4402</v>
      </c>
      <c r="J119" s="7" t="s">
        <v>106</v>
      </c>
      <c r="K119" s="10" t="n">
        <f aca="false">IF(I119="","",IF(J119="sq ft",ROUND(I119*0.092903,0),I119))</f>
        <v>409</v>
      </c>
      <c r="L119" s="13" t="n">
        <v>45372</v>
      </c>
      <c r="M119" s="14" t="n">
        <f aca="false">IF(OR(H119="",L119=""),"",ROUND((H119-L119)/30.44,1))</f>
        <v>18.6</v>
      </c>
      <c r="N119" s="7" t="str">
        <f aca="false">IF(AND(E119&lt;&gt;"v2008",ISERROR(SEARCH("Villa",B119))),"Commercial-scale","Residential unit")</f>
        <v>Residential unit</v>
      </c>
      <c r="O119" s="7" t="s">
        <v>98</v>
      </c>
    </row>
    <row r="120" customFormat="false" ht="15" hidden="false" customHeight="false" outlineLevel="0" collapsed="false">
      <c r="A120" s="7" t="n">
        <v>1000202874</v>
      </c>
      <c r="B120" s="7" t="s">
        <v>232</v>
      </c>
      <c r="C120" s="7" t="s">
        <v>98</v>
      </c>
      <c r="D120" s="7" t="s">
        <v>93</v>
      </c>
      <c r="E120" s="7" t="s">
        <v>113</v>
      </c>
      <c r="F120" s="7" t="s">
        <v>48</v>
      </c>
      <c r="G120" s="7"/>
      <c r="H120" s="13" t="n">
        <v>45937</v>
      </c>
      <c r="I120" s="10" t="n">
        <v>4402</v>
      </c>
      <c r="J120" s="7" t="s">
        <v>106</v>
      </c>
      <c r="K120" s="10" t="n">
        <f aca="false">IF(I120="","",IF(J120="sq ft",ROUND(I120*0.092903,0),I120))</f>
        <v>409</v>
      </c>
      <c r="L120" s="13" t="n">
        <v>45372</v>
      </c>
      <c r="M120" s="14" t="n">
        <f aca="false">IF(OR(H120="",L120=""),"",ROUND((H120-L120)/30.44,1))</f>
        <v>18.6</v>
      </c>
      <c r="N120" s="7" t="str">
        <f aca="false">IF(AND(E120&lt;&gt;"v2008",ISERROR(SEARCH("Villa",B120))),"Commercial-scale","Residential unit")</f>
        <v>Residential unit</v>
      </c>
      <c r="O120" s="7" t="s">
        <v>98</v>
      </c>
    </row>
    <row r="121" customFormat="false" ht="15" hidden="false" customHeight="false" outlineLevel="0" collapsed="false">
      <c r="A121" s="7" t="n">
        <v>1000202873</v>
      </c>
      <c r="B121" s="7" t="s">
        <v>233</v>
      </c>
      <c r="C121" s="7" t="s">
        <v>98</v>
      </c>
      <c r="D121" s="7" t="s">
        <v>93</v>
      </c>
      <c r="E121" s="7" t="s">
        <v>113</v>
      </c>
      <c r="F121" s="7" t="s">
        <v>48</v>
      </c>
      <c r="G121" s="7"/>
      <c r="H121" s="13" t="n">
        <v>45937</v>
      </c>
      <c r="I121" s="10" t="n">
        <v>4402</v>
      </c>
      <c r="J121" s="7" t="s">
        <v>106</v>
      </c>
      <c r="K121" s="10" t="n">
        <f aca="false">IF(I121="","",IF(J121="sq ft",ROUND(I121*0.092903,0),I121))</f>
        <v>409</v>
      </c>
      <c r="L121" s="13" t="n">
        <v>45372</v>
      </c>
      <c r="M121" s="14" t="n">
        <f aca="false">IF(OR(H121="",L121=""),"",ROUND((H121-L121)/30.44,1))</f>
        <v>18.6</v>
      </c>
      <c r="N121" s="7" t="str">
        <f aca="false">IF(AND(E121&lt;&gt;"v2008",ISERROR(SEARCH("Villa",B121))),"Commercial-scale","Residential unit")</f>
        <v>Residential unit</v>
      </c>
      <c r="O121" s="7" t="s">
        <v>98</v>
      </c>
    </row>
    <row r="122" customFormat="false" ht="15" hidden="false" customHeight="false" outlineLevel="0" collapsed="false">
      <c r="A122" s="7" t="n">
        <v>1000202872</v>
      </c>
      <c r="B122" s="7" t="s">
        <v>234</v>
      </c>
      <c r="C122" s="7" t="s">
        <v>98</v>
      </c>
      <c r="D122" s="7" t="s">
        <v>93</v>
      </c>
      <c r="E122" s="7" t="s">
        <v>113</v>
      </c>
      <c r="F122" s="7" t="s">
        <v>48</v>
      </c>
      <c r="G122" s="7"/>
      <c r="H122" s="13" t="n">
        <v>45937</v>
      </c>
      <c r="I122" s="10" t="n">
        <v>4402</v>
      </c>
      <c r="J122" s="7" t="s">
        <v>106</v>
      </c>
      <c r="K122" s="10" t="n">
        <f aca="false">IF(I122="","",IF(J122="sq ft",ROUND(I122*0.092903,0),I122))</f>
        <v>409</v>
      </c>
      <c r="L122" s="13" t="n">
        <v>45372</v>
      </c>
      <c r="M122" s="14" t="n">
        <f aca="false">IF(OR(H122="",L122=""),"",ROUND((H122-L122)/30.44,1))</f>
        <v>18.6</v>
      </c>
      <c r="N122" s="7" t="str">
        <f aca="false">IF(AND(E122&lt;&gt;"v2008",ISERROR(SEARCH("Villa",B122))),"Commercial-scale","Residential unit")</f>
        <v>Residential unit</v>
      </c>
      <c r="O122" s="7" t="s">
        <v>98</v>
      </c>
    </row>
    <row r="123" customFormat="false" ht="15" hidden="false" customHeight="false" outlineLevel="0" collapsed="false">
      <c r="A123" s="7" t="n">
        <v>1000202871</v>
      </c>
      <c r="B123" s="7" t="s">
        <v>235</v>
      </c>
      <c r="C123" s="7" t="s">
        <v>98</v>
      </c>
      <c r="D123" s="7" t="s">
        <v>93</v>
      </c>
      <c r="E123" s="7" t="s">
        <v>113</v>
      </c>
      <c r="F123" s="7" t="s">
        <v>48</v>
      </c>
      <c r="G123" s="7"/>
      <c r="H123" s="13" t="n">
        <v>45937</v>
      </c>
      <c r="I123" s="10" t="n">
        <v>4402</v>
      </c>
      <c r="J123" s="7" t="s">
        <v>106</v>
      </c>
      <c r="K123" s="10" t="n">
        <f aca="false">IF(I123="","",IF(J123="sq ft",ROUND(I123*0.092903,0),I123))</f>
        <v>409</v>
      </c>
      <c r="L123" s="13" t="n">
        <v>45372</v>
      </c>
      <c r="M123" s="14" t="n">
        <f aca="false">IF(OR(H123="",L123=""),"",ROUND((H123-L123)/30.44,1))</f>
        <v>18.6</v>
      </c>
      <c r="N123" s="7" t="str">
        <f aca="false">IF(AND(E123&lt;&gt;"v2008",ISERROR(SEARCH("Villa",B123))),"Commercial-scale","Residential unit")</f>
        <v>Residential unit</v>
      </c>
      <c r="O123" s="7" t="s">
        <v>98</v>
      </c>
    </row>
    <row r="124" customFormat="false" ht="15" hidden="false" customHeight="false" outlineLevel="0" collapsed="false">
      <c r="A124" s="7" t="n">
        <v>1000202870</v>
      </c>
      <c r="B124" s="7" t="s">
        <v>236</v>
      </c>
      <c r="C124" s="7" t="s">
        <v>98</v>
      </c>
      <c r="D124" s="7" t="s">
        <v>93</v>
      </c>
      <c r="E124" s="7" t="s">
        <v>113</v>
      </c>
      <c r="F124" s="7" t="s">
        <v>48</v>
      </c>
      <c r="G124" s="7"/>
      <c r="H124" s="13" t="n">
        <v>45937</v>
      </c>
      <c r="I124" s="10" t="n">
        <v>4402</v>
      </c>
      <c r="J124" s="7" t="s">
        <v>106</v>
      </c>
      <c r="K124" s="10" t="n">
        <f aca="false">IF(I124="","",IF(J124="sq ft",ROUND(I124*0.092903,0),I124))</f>
        <v>409</v>
      </c>
      <c r="L124" s="13" t="n">
        <v>45372</v>
      </c>
      <c r="M124" s="14" t="n">
        <f aca="false">IF(OR(H124="",L124=""),"",ROUND((H124-L124)/30.44,1))</f>
        <v>18.6</v>
      </c>
      <c r="N124" s="7" t="str">
        <f aca="false">IF(AND(E124&lt;&gt;"v2008",ISERROR(SEARCH("Villa",B124))),"Commercial-scale","Residential unit")</f>
        <v>Residential unit</v>
      </c>
      <c r="O124" s="7" t="s">
        <v>98</v>
      </c>
    </row>
    <row r="125" customFormat="false" ht="15" hidden="false" customHeight="false" outlineLevel="0" collapsed="false">
      <c r="A125" s="7" t="n">
        <v>1000202819</v>
      </c>
      <c r="B125" s="7" t="s">
        <v>237</v>
      </c>
      <c r="C125" s="7" t="s">
        <v>98</v>
      </c>
      <c r="D125" s="7" t="s">
        <v>93</v>
      </c>
      <c r="E125" s="7" t="s">
        <v>113</v>
      </c>
      <c r="F125" s="7" t="s">
        <v>48</v>
      </c>
      <c r="G125" s="7"/>
      <c r="H125" s="13" t="n">
        <v>45937</v>
      </c>
      <c r="I125" s="10" t="n">
        <v>4125</v>
      </c>
      <c r="J125" s="7" t="s">
        <v>106</v>
      </c>
      <c r="K125" s="10" t="n">
        <f aca="false">IF(I125="","",IF(J125="sq ft",ROUND(I125*0.092903,0),I125))</f>
        <v>383</v>
      </c>
      <c r="L125" s="13" t="n">
        <v>45372</v>
      </c>
      <c r="M125" s="14" t="n">
        <f aca="false">IF(OR(H125="",L125=""),"",ROUND((H125-L125)/30.44,1))</f>
        <v>18.6</v>
      </c>
      <c r="N125" s="7" t="str">
        <f aca="false">IF(AND(E125&lt;&gt;"v2008",ISERROR(SEARCH("Villa",B125))),"Commercial-scale","Residential unit")</f>
        <v>Residential unit</v>
      </c>
      <c r="O125" s="7" t="s">
        <v>98</v>
      </c>
    </row>
    <row r="126" customFormat="false" ht="15" hidden="false" customHeight="false" outlineLevel="0" collapsed="false">
      <c r="A126" s="7" t="n">
        <v>1000202818</v>
      </c>
      <c r="B126" s="7" t="s">
        <v>238</v>
      </c>
      <c r="C126" s="7" t="s">
        <v>98</v>
      </c>
      <c r="D126" s="7" t="s">
        <v>93</v>
      </c>
      <c r="E126" s="7" t="s">
        <v>113</v>
      </c>
      <c r="F126" s="7" t="s">
        <v>48</v>
      </c>
      <c r="G126" s="7"/>
      <c r="H126" s="13" t="n">
        <v>45937</v>
      </c>
      <c r="I126" s="10" t="n">
        <v>4125</v>
      </c>
      <c r="J126" s="7" t="s">
        <v>106</v>
      </c>
      <c r="K126" s="10" t="n">
        <f aca="false">IF(I126="","",IF(J126="sq ft",ROUND(I126*0.092903,0),I126))</f>
        <v>383</v>
      </c>
      <c r="L126" s="13" t="n">
        <v>45372</v>
      </c>
      <c r="M126" s="14" t="n">
        <f aca="false">IF(OR(H126="",L126=""),"",ROUND((H126-L126)/30.44,1))</f>
        <v>18.6</v>
      </c>
      <c r="N126" s="7" t="str">
        <f aca="false">IF(AND(E126&lt;&gt;"v2008",ISERROR(SEARCH("Villa",B126))),"Commercial-scale","Residential unit")</f>
        <v>Residential unit</v>
      </c>
      <c r="O126" s="7" t="s">
        <v>98</v>
      </c>
    </row>
    <row r="127" customFormat="false" ht="15" hidden="false" customHeight="false" outlineLevel="0" collapsed="false">
      <c r="A127" s="7" t="n">
        <v>1000202817</v>
      </c>
      <c r="B127" s="7" t="s">
        <v>239</v>
      </c>
      <c r="C127" s="7" t="s">
        <v>98</v>
      </c>
      <c r="D127" s="7" t="s">
        <v>93</v>
      </c>
      <c r="E127" s="7" t="s">
        <v>113</v>
      </c>
      <c r="F127" s="7" t="s">
        <v>48</v>
      </c>
      <c r="G127" s="7"/>
      <c r="H127" s="13" t="n">
        <v>45937</v>
      </c>
      <c r="I127" s="10" t="n">
        <v>4125</v>
      </c>
      <c r="J127" s="7" t="s">
        <v>106</v>
      </c>
      <c r="K127" s="10" t="n">
        <f aca="false">IF(I127="","",IF(J127="sq ft",ROUND(I127*0.092903,0),I127))</f>
        <v>383</v>
      </c>
      <c r="L127" s="13" t="n">
        <v>45372</v>
      </c>
      <c r="M127" s="14" t="n">
        <f aca="false">IF(OR(H127="",L127=""),"",ROUND((H127-L127)/30.44,1))</f>
        <v>18.6</v>
      </c>
      <c r="N127" s="7" t="str">
        <f aca="false">IF(AND(E127&lt;&gt;"v2008",ISERROR(SEARCH("Villa",B127))),"Commercial-scale","Residential unit")</f>
        <v>Residential unit</v>
      </c>
      <c r="O127" s="7" t="s">
        <v>98</v>
      </c>
    </row>
    <row r="128" customFormat="false" ht="15" hidden="false" customHeight="false" outlineLevel="0" collapsed="false">
      <c r="A128" s="7" t="n">
        <v>1000202816</v>
      </c>
      <c r="B128" s="7" t="s">
        <v>240</v>
      </c>
      <c r="C128" s="7" t="s">
        <v>98</v>
      </c>
      <c r="D128" s="7" t="s">
        <v>93</v>
      </c>
      <c r="E128" s="7" t="s">
        <v>113</v>
      </c>
      <c r="F128" s="7" t="s">
        <v>48</v>
      </c>
      <c r="G128" s="7"/>
      <c r="H128" s="13" t="n">
        <v>45937</v>
      </c>
      <c r="I128" s="10" t="n">
        <v>4125</v>
      </c>
      <c r="J128" s="7" t="s">
        <v>106</v>
      </c>
      <c r="K128" s="10" t="n">
        <f aca="false">IF(I128="","",IF(J128="sq ft",ROUND(I128*0.092903,0),I128))</f>
        <v>383</v>
      </c>
      <c r="L128" s="13" t="n">
        <v>45372</v>
      </c>
      <c r="M128" s="14" t="n">
        <f aca="false">IF(OR(H128="",L128=""),"",ROUND((H128-L128)/30.44,1))</f>
        <v>18.6</v>
      </c>
      <c r="N128" s="7" t="str">
        <f aca="false">IF(AND(E128&lt;&gt;"v2008",ISERROR(SEARCH("Villa",B128))),"Commercial-scale","Residential unit")</f>
        <v>Residential unit</v>
      </c>
      <c r="O128" s="7" t="s">
        <v>98</v>
      </c>
    </row>
    <row r="129" customFormat="false" ht="15" hidden="false" customHeight="false" outlineLevel="0" collapsed="false">
      <c r="A129" s="7" t="n">
        <v>1000202815</v>
      </c>
      <c r="B129" s="7" t="s">
        <v>241</v>
      </c>
      <c r="C129" s="7" t="s">
        <v>98</v>
      </c>
      <c r="D129" s="7" t="s">
        <v>93</v>
      </c>
      <c r="E129" s="7" t="s">
        <v>113</v>
      </c>
      <c r="F129" s="7" t="s">
        <v>48</v>
      </c>
      <c r="G129" s="7"/>
      <c r="H129" s="13" t="n">
        <v>45937</v>
      </c>
      <c r="I129" s="10" t="n">
        <v>4125</v>
      </c>
      <c r="J129" s="7" t="s">
        <v>106</v>
      </c>
      <c r="K129" s="10" t="n">
        <f aca="false">IF(I129="","",IF(J129="sq ft",ROUND(I129*0.092903,0),I129))</f>
        <v>383</v>
      </c>
      <c r="L129" s="13" t="n">
        <v>45372</v>
      </c>
      <c r="M129" s="14" t="n">
        <f aca="false">IF(OR(H129="",L129=""),"",ROUND((H129-L129)/30.44,1))</f>
        <v>18.6</v>
      </c>
      <c r="N129" s="7" t="str">
        <f aca="false">IF(AND(E129&lt;&gt;"v2008",ISERROR(SEARCH("Villa",B129))),"Commercial-scale","Residential unit")</f>
        <v>Residential unit</v>
      </c>
      <c r="O129" s="7" t="s">
        <v>98</v>
      </c>
    </row>
    <row r="130" customFormat="false" ht="15" hidden="false" customHeight="false" outlineLevel="0" collapsed="false">
      <c r="A130" s="7" t="n">
        <v>1000202814</v>
      </c>
      <c r="B130" s="7" t="s">
        <v>242</v>
      </c>
      <c r="C130" s="7" t="s">
        <v>98</v>
      </c>
      <c r="D130" s="7" t="s">
        <v>93</v>
      </c>
      <c r="E130" s="7" t="s">
        <v>113</v>
      </c>
      <c r="F130" s="7" t="s">
        <v>48</v>
      </c>
      <c r="G130" s="7"/>
      <c r="H130" s="13" t="n">
        <v>45937</v>
      </c>
      <c r="I130" s="10" t="n">
        <v>4125</v>
      </c>
      <c r="J130" s="7" t="s">
        <v>106</v>
      </c>
      <c r="K130" s="10" t="n">
        <f aca="false">IF(I130="","",IF(J130="sq ft",ROUND(I130*0.092903,0),I130))</f>
        <v>383</v>
      </c>
      <c r="L130" s="13" t="n">
        <v>45372</v>
      </c>
      <c r="M130" s="14" t="n">
        <f aca="false">IF(OR(H130="",L130=""),"",ROUND((H130-L130)/30.44,1))</f>
        <v>18.6</v>
      </c>
      <c r="N130" s="7" t="str">
        <f aca="false">IF(AND(E130&lt;&gt;"v2008",ISERROR(SEARCH("Villa",B130))),"Commercial-scale","Residential unit")</f>
        <v>Residential unit</v>
      </c>
      <c r="O130" s="7" t="s">
        <v>98</v>
      </c>
    </row>
    <row r="131" customFormat="false" ht="15" hidden="false" customHeight="false" outlineLevel="0" collapsed="false">
      <c r="A131" s="7" t="n">
        <v>1000202813</v>
      </c>
      <c r="B131" s="7" t="s">
        <v>243</v>
      </c>
      <c r="C131" s="7" t="s">
        <v>98</v>
      </c>
      <c r="D131" s="7" t="s">
        <v>93</v>
      </c>
      <c r="E131" s="7" t="s">
        <v>113</v>
      </c>
      <c r="F131" s="7" t="s">
        <v>48</v>
      </c>
      <c r="G131" s="7"/>
      <c r="H131" s="13" t="n">
        <v>45937</v>
      </c>
      <c r="I131" s="10" t="n">
        <v>4125</v>
      </c>
      <c r="J131" s="7" t="s">
        <v>106</v>
      </c>
      <c r="K131" s="10" t="n">
        <f aca="false">IF(I131="","",IF(J131="sq ft",ROUND(I131*0.092903,0),I131))</f>
        <v>383</v>
      </c>
      <c r="L131" s="13" t="n">
        <v>45372</v>
      </c>
      <c r="M131" s="14" t="n">
        <f aca="false">IF(OR(H131="",L131=""),"",ROUND((H131-L131)/30.44,1))</f>
        <v>18.6</v>
      </c>
      <c r="N131" s="7" t="str">
        <f aca="false">IF(AND(E131&lt;&gt;"v2008",ISERROR(SEARCH("Villa",B131))),"Commercial-scale","Residential unit")</f>
        <v>Residential unit</v>
      </c>
      <c r="O131" s="7" t="s">
        <v>98</v>
      </c>
    </row>
    <row r="132" customFormat="false" ht="15" hidden="false" customHeight="false" outlineLevel="0" collapsed="false">
      <c r="A132" s="7" t="n">
        <v>1000202812</v>
      </c>
      <c r="B132" s="7" t="s">
        <v>244</v>
      </c>
      <c r="C132" s="7" t="s">
        <v>98</v>
      </c>
      <c r="D132" s="7" t="s">
        <v>93</v>
      </c>
      <c r="E132" s="7" t="s">
        <v>113</v>
      </c>
      <c r="F132" s="7" t="s">
        <v>48</v>
      </c>
      <c r="G132" s="7"/>
      <c r="H132" s="13" t="n">
        <v>45937</v>
      </c>
      <c r="I132" s="10" t="n">
        <v>4125</v>
      </c>
      <c r="J132" s="7" t="s">
        <v>106</v>
      </c>
      <c r="K132" s="10" t="n">
        <f aca="false">IF(I132="","",IF(J132="sq ft",ROUND(I132*0.092903,0),I132))</f>
        <v>383</v>
      </c>
      <c r="L132" s="13" t="n">
        <v>45372</v>
      </c>
      <c r="M132" s="14" t="n">
        <f aca="false">IF(OR(H132="",L132=""),"",ROUND((H132-L132)/30.44,1))</f>
        <v>18.6</v>
      </c>
      <c r="N132" s="7" t="str">
        <f aca="false">IF(AND(E132&lt;&gt;"v2008",ISERROR(SEARCH("Villa",B132))),"Commercial-scale","Residential unit")</f>
        <v>Residential unit</v>
      </c>
      <c r="O132" s="7" t="s">
        <v>98</v>
      </c>
    </row>
    <row r="133" customFormat="false" ht="15" hidden="false" customHeight="false" outlineLevel="0" collapsed="false">
      <c r="A133" s="7" t="n">
        <v>1000202825</v>
      </c>
      <c r="B133" s="7" t="s">
        <v>245</v>
      </c>
      <c r="C133" s="7" t="s">
        <v>98</v>
      </c>
      <c r="D133" s="7" t="s">
        <v>93</v>
      </c>
      <c r="E133" s="7" t="s">
        <v>113</v>
      </c>
      <c r="F133" s="7" t="s">
        <v>48</v>
      </c>
      <c r="G133" s="7"/>
      <c r="H133" s="13" t="n">
        <v>45937</v>
      </c>
      <c r="I133" s="10" t="n">
        <v>4125</v>
      </c>
      <c r="J133" s="7" t="s">
        <v>106</v>
      </c>
      <c r="K133" s="10" t="n">
        <f aca="false">IF(I133="","",IF(J133="sq ft",ROUND(I133*0.092903,0),I133))</f>
        <v>383</v>
      </c>
      <c r="L133" s="13" t="n">
        <v>45372</v>
      </c>
      <c r="M133" s="14" t="n">
        <f aca="false">IF(OR(H133="",L133=""),"",ROUND((H133-L133)/30.44,1))</f>
        <v>18.6</v>
      </c>
      <c r="N133" s="7" t="str">
        <f aca="false">IF(AND(E133&lt;&gt;"v2008",ISERROR(SEARCH("Villa",B133))),"Commercial-scale","Residential unit")</f>
        <v>Residential unit</v>
      </c>
      <c r="O133" s="7" t="s">
        <v>98</v>
      </c>
    </row>
    <row r="134" customFormat="false" ht="15" hidden="false" customHeight="false" outlineLevel="0" collapsed="false">
      <c r="A134" s="7" t="n">
        <v>1000202876</v>
      </c>
      <c r="B134" s="7" t="s">
        <v>246</v>
      </c>
      <c r="C134" s="7" t="s">
        <v>98</v>
      </c>
      <c r="D134" s="7" t="s">
        <v>93</v>
      </c>
      <c r="E134" s="7" t="s">
        <v>113</v>
      </c>
      <c r="F134" s="7" t="s">
        <v>48</v>
      </c>
      <c r="G134" s="7"/>
      <c r="H134" s="13" t="n">
        <v>45937</v>
      </c>
      <c r="I134" s="10" t="n">
        <v>4402</v>
      </c>
      <c r="J134" s="7" t="s">
        <v>106</v>
      </c>
      <c r="K134" s="10" t="n">
        <f aca="false">IF(I134="","",IF(J134="sq ft",ROUND(I134*0.092903,0),I134))</f>
        <v>409</v>
      </c>
      <c r="L134" s="13" t="n">
        <v>45372</v>
      </c>
      <c r="M134" s="14" t="n">
        <f aca="false">IF(OR(H134="",L134=""),"",ROUND((H134-L134)/30.44,1))</f>
        <v>18.6</v>
      </c>
      <c r="N134" s="7" t="str">
        <f aca="false">IF(AND(E134&lt;&gt;"v2008",ISERROR(SEARCH("Villa",B134))),"Commercial-scale","Residential unit")</f>
        <v>Residential unit</v>
      </c>
      <c r="O134" s="7" t="s">
        <v>98</v>
      </c>
    </row>
    <row r="135" customFormat="false" ht="15" hidden="false" customHeight="false" outlineLevel="0" collapsed="false">
      <c r="A135" s="7" t="n">
        <v>1000202834</v>
      </c>
      <c r="B135" s="7" t="s">
        <v>247</v>
      </c>
      <c r="C135" s="7" t="s">
        <v>98</v>
      </c>
      <c r="D135" s="7" t="s">
        <v>93</v>
      </c>
      <c r="E135" s="7" t="s">
        <v>113</v>
      </c>
      <c r="F135" s="7" t="s">
        <v>48</v>
      </c>
      <c r="G135" s="7"/>
      <c r="H135" s="13" t="n">
        <v>45937</v>
      </c>
      <c r="I135" s="10" t="n">
        <v>4125</v>
      </c>
      <c r="J135" s="7" t="s">
        <v>106</v>
      </c>
      <c r="K135" s="10" t="n">
        <f aca="false">IF(I135="","",IF(J135="sq ft",ROUND(I135*0.092903,0),I135))</f>
        <v>383</v>
      </c>
      <c r="L135" s="13" t="n">
        <v>45372</v>
      </c>
      <c r="M135" s="14" t="n">
        <f aca="false">IF(OR(H135="",L135=""),"",ROUND((H135-L135)/30.44,1))</f>
        <v>18.6</v>
      </c>
      <c r="N135" s="7" t="str">
        <f aca="false">IF(AND(E135&lt;&gt;"v2008",ISERROR(SEARCH("Villa",B135))),"Commercial-scale","Residential unit")</f>
        <v>Residential unit</v>
      </c>
      <c r="O135" s="7" t="s">
        <v>98</v>
      </c>
    </row>
    <row r="136" customFormat="false" ht="15" hidden="false" customHeight="false" outlineLevel="0" collapsed="false">
      <c r="A136" s="7" t="n">
        <v>1000202878</v>
      </c>
      <c r="B136" s="7" t="s">
        <v>248</v>
      </c>
      <c r="C136" s="7" t="s">
        <v>98</v>
      </c>
      <c r="D136" s="7" t="s">
        <v>93</v>
      </c>
      <c r="E136" s="7" t="s">
        <v>113</v>
      </c>
      <c r="F136" s="7" t="s">
        <v>48</v>
      </c>
      <c r="G136" s="7"/>
      <c r="H136" s="13" t="n">
        <v>45937</v>
      </c>
      <c r="I136" s="10" t="n">
        <v>5170</v>
      </c>
      <c r="J136" s="7" t="s">
        <v>106</v>
      </c>
      <c r="K136" s="10" t="n">
        <f aca="false">IF(I136="","",IF(J136="sq ft",ROUND(I136*0.092903,0),I136))</f>
        <v>480</v>
      </c>
      <c r="L136" s="13" t="n">
        <v>45372</v>
      </c>
      <c r="M136" s="14" t="n">
        <f aca="false">IF(OR(H136="",L136=""),"",ROUND((H136-L136)/30.44,1))</f>
        <v>18.6</v>
      </c>
      <c r="N136" s="7" t="str">
        <f aca="false">IF(AND(E136&lt;&gt;"v2008",ISERROR(SEARCH("Villa",B136))),"Commercial-scale","Residential unit")</f>
        <v>Residential unit</v>
      </c>
      <c r="O136" s="7" t="s">
        <v>98</v>
      </c>
    </row>
    <row r="137" customFormat="false" ht="15" hidden="false" customHeight="false" outlineLevel="0" collapsed="false">
      <c r="A137" s="7" t="n">
        <v>1000202823</v>
      </c>
      <c r="B137" s="7" t="s">
        <v>249</v>
      </c>
      <c r="C137" s="7" t="s">
        <v>98</v>
      </c>
      <c r="D137" s="7" t="s">
        <v>93</v>
      </c>
      <c r="E137" s="7" t="s">
        <v>113</v>
      </c>
      <c r="F137" s="7" t="s">
        <v>48</v>
      </c>
      <c r="G137" s="7"/>
      <c r="H137" s="13" t="n">
        <v>45937</v>
      </c>
      <c r="I137" s="10" t="n">
        <v>4125</v>
      </c>
      <c r="J137" s="7" t="s">
        <v>106</v>
      </c>
      <c r="K137" s="10" t="n">
        <f aca="false">IF(I137="","",IF(J137="sq ft",ROUND(I137*0.092903,0),I137))</f>
        <v>383</v>
      </c>
      <c r="L137" s="13" t="n">
        <v>45372</v>
      </c>
      <c r="M137" s="14" t="n">
        <f aca="false">IF(OR(H137="",L137=""),"",ROUND((H137-L137)/30.44,1))</f>
        <v>18.6</v>
      </c>
      <c r="N137" s="7" t="str">
        <f aca="false">IF(AND(E137&lt;&gt;"v2008",ISERROR(SEARCH("Villa",B137))),"Commercial-scale","Residential unit")</f>
        <v>Residential unit</v>
      </c>
      <c r="O137" s="7" t="s">
        <v>98</v>
      </c>
    </row>
    <row r="138" customFormat="false" ht="15" hidden="false" customHeight="false" outlineLevel="0" collapsed="false">
      <c r="A138" s="7" t="n">
        <v>1000202880</v>
      </c>
      <c r="B138" s="7" t="s">
        <v>250</v>
      </c>
      <c r="C138" s="7" t="s">
        <v>98</v>
      </c>
      <c r="D138" s="7" t="s">
        <v>93</v>
      </c>
      <c r="E138" s="7" t="s">
        <v>113</v>
      </c>
      <c r="F138" s="7" t="s">
        <v>48</v>
      </c>
      <c r="G138" s="7"/>
      <c r="H138" s="13" t="n">
        <v>45937</v>
      </c>
      <c r="I138" s="10" t="n">
        <v>5170</v>
      </c>
      <c r="J138" s="7" t="s">
        <v>106</v>
      </c>
      <c r="K138" s="10" t="n">
        <f aca="false">IF(I138="","",IF(J138="sq ft",ROUND(I138*0.092903,0),I138))</f>
        <v>480</v>
      </c>
      <c r="L138" s="13" t="n">
        <v>45372</v>
      </c>
      <c r="M138" s="14" t="n">
        <f aca="false">IF(OR(H138="",L138=""),"",ROUND((H138-L138)/30.44,1))</f>
        <v>18.6</v>
      </c>
      <c r="N138" s="7" t="str">
        <f aca="false">IF(AND(E138&lt;&gt;"v2008",ISERROR(SEARCH("Villa",B138))),"Commercial-scale","Residential unit")</f>
        <v>Residential unit</v>
      </c>
      <c r="O138" s="7" t="s">
        <v>98</v>
      </c>
    </row>
    <row r="139" customFormat="false" ht="15" hidden="false" customHeight="false" outlineLevel="0" collapsed="false">
      <c r="A139" s="7" t="n">
        <v>1000202881</v>
      </c>
      <c r="B139" s="7" t="s">
        <v>251</v>
      </c>
      <c r="C139" s="7" t="s">
        <v>98</v>
      </c>
      <c r="D139" s="7" t="s">
        <v>93</v>
      </c>
      <c r="E139" s="7" t="s">
        <v>113</v>
      </c>
      <c r="F139" s="7" t="s">
        <v>48</v>
      </c>
      <c r="G139" s="7"/>
      <c r="H139" s="13" t="n">
        <v>45937</v>
      </c>
      <c r="I139" s="10" t="n">
        <v>5170</v>
      </c>
      <c r="J139" s="7" t="s">
        <v>106</v>
      </c>
      <c r="K139" s="10" t="n">
        <f aca="false">IF(I139="","",IF(J139="sq ft",ROUND(I139*0.092903,0),I139))</f>
        <v>480</v>
      </c>
      <c r="L139" s="13" t="n">
        <v>45372</v>
      </c>
      <c r="M139" s="14" t="n">
        <f aca="false">IF(OR(H139="",L139=""),"",ROUND((H139-L139)/30.44,1))</f>
        <v>18.6</v>
      </c>
      <c r="N139" s="7" t="str">
        <f aca="false">IF(AND(E139&lt;&gt;"v2008",ISERROR(SEARCH("Villa",B139))),"Commercial-scale","Residential unit")</f>
        <v>Residential unit</v>
      </c>
      <c r="O139" s="7" t="s">
        <v>98</v>
      </c>
    </row>
    <row r="140" customFormat="false" ht="15" hidden="false" customHeight="false" outlineLevel="0" collapsed="false">
      <c r="A140" s="7" t="n">
        <v>1000202882</v>
      </c>
      <c r="B140" s="7" t="s">
        <v>252</v>
      </c>
      <c r="C140" s="7" t="s">
        <v>98</v>
      </c>
      <c r="D140" s="7" t="s">
        <v>93</v>
      </c>
      <c r="E140" s="7" t="s">
        <v>113</v>
      </c>
      <c r="F140" s="7" t="s">
        <v>48</v>
      </c>
      <c r="G140" s="7"/>
      <c r="H140" s="13" t="n">
        <v>45937</v>
      </c>
      <c r="I140" s="10" t="n">
        <v>5170</v>
      </c>
      <c r="J140" s="7" t="s">
        <v>106</v>
      </c>
      <c r="K140" s="10" t="n">
        <f aca="false">IF(I140="","",IF(J140="sq ft",ROUND(I140*0.092903,0),I140))</f>
        <v>480</v>
      </c>
      <c r="L140" s="13" t="n">
        <v>45372</v>
      </c>
      <c r="M140" s="14" t="n">
        <f aca="false">IF(OR(H140="",L140=""),"",ROUND((H140-L140)/30.44,1))</f>
        <v>18.6</v>
      </c>
      <c r="N140" s="7" t="str">
        <f aca="false">IF(AND(E140&lt;&gt;"v2008",ISERROR(SEARCH("Villa",B140))),"Commercial-scale","Residential unit")</f>
        <v>Residential unit</v>
      </c>
      <c r="O140" s="7" t="s">
        <v>98</v>
      </c>
    </row>
    <row r="141" customFormat="false" ht="15" hidden="false" customHeight="false" outlineLevel="0" collapsed="false">
      <c r="A141" s="7" t="n">
        <v>1000202883</v>
      </c>
      <c r="B141" s="7" t="s">
        <v>253</v>
      </c>
      <c r="C141" s="7" t="s">
        <v>98</v>
      </c>
      <c r="D141" s="7" t="s">
        <v>93</v>
      </c>
      <c r="E141" s="7" t="s">
        <v>113</v>
      </c>
      <c r="F141" s="7" t="s">
        <v>48</v>
      </c>
      <c r="G141" s="7"/>
      <c r="H141" s="13" t="n">
        <v>45937</v>
      </c>
      <c r="I141" s="10" t="n">
        <v>5170</v>
      </c>
      <c r="J141" s="7" t="s">
        <v>106</v>
      </c>
      <c r="K141" s="10" t="n">
        <f aca="false">IF(I141="","",IF(J141="sq ft",ROUND(I141*0.092903,0),I141))</f>
        <v>480</v>
      </c>
      <c r="L141" s="13" t="n">
        <v>45372</v>
      </c>
      <c r="M141" s="14" t="n">
        <f aca="false">IF(OR(H141="",L141=""),"",ROUND((H141-L141)/30.44,1))</f>
        <v>18.6</v>
      </c>
      <c r="N141" s="7" t="str">
        <f aca="false">IF(AND(E141&lt;&gt;"v2008",ISERROR(SEARCH("Villa",B141))),"Commercial-scale","Residential unit")</f>
        <v>Residential unit</v>
      </c>
      <c r="O141" s="7" t="s">
        <v>98</v>
      </c>
    </row>
    <row r="142" customFormat="false" ht="15" hidden="false" customHeight="false" outlineLevel="0" collapsed="false">
      <c r="A142" s="7" t="n">
        <v>1000202884</v>
      </c>
      <c r="B142" s="7" t="s">
        <v>254</v>
      </c>
      <c r="C142" s="7" t="s">
        <v>98</v>
      </c>
      <c r="D142" s="7" t="s">
        <v>93</v>
      </c>
      <c r="E142" s="7" t="s">
        <v>113</v>
      </c>
      <c r="F142" s="7" t="s">
        <v>48</v>
      </c>
      <c r="G142" s="7"/>
      <c r="H142" s="13" t="n">
        <v>45937</v>
      </c>
      <c r="I142" s="10" t="n">
        <v>5170</v>
      </c>
      <c r="J142" s="7" t="s">
        <v>106</v>
      </c>
      <c r="K142" s="10" t="n">
        <f aca="false">IF(I142="","",IF(J142="sq ft",ROUND(I142*0.092903,0),I142))</f>
        <v>480</v>
      </c>
      <c r="L142" s="13" t="n">
        <v>45372</v>
      </c>
      <c r="M142" s="14" t="n">
        <f aca="false">IF(OR(H142="",L142=""),"",ROUND((H142-L142)/30.44,1))</f>
        <v>18.6</v>
      </c>
      <c r="N142" s="7" t="str">
        <f aca="false">IF(AND(E142&lt;&gt;"v2008",ISERROR(SEARCH("Villa",B142))),"Commercial-scale","Residential unit")</f>
        <v>Residential unit</v>
      </c>
      <c r="O142" s="7" t="s">
        <v>98</v>
      </c>
    </row>
    <row r="143" customFormat="false" ht="15" hidden="false" customHeight="false" outlineLevel="0" collapsed="false">
      <c r="A143" s="7" t="n">
        <v>1000202885</v>
      </c>
      <c r="B143" s="7" t="s">
        <v>255</v>
      </c>
      <c r="C143" s="7" t="s">
        <v>98</v>
      </c>
      <c r="D143" s="7" t="s">
        <v>93</v>
      </c>
      <c r="E143" s="7" t="s">
        <v>113</v>
      </c>
      <c r="F143" s="7" t="s">
        <v>48</v>
      </c>
      <c r="G143" s="7"/>
      <c r="H143" s="13" t="n">
        <v>45937</v>
      </c>
      <c r="I143" s="10" t="n">
        <v>5170</v>
      </c>
      <c r="J143" s="7" t="s">
        <v>106</v>
      </c>
      <c r="K143" s="10" t="n">
        <f aca="false">IF(I143="","",IF(J143="sq ft",ROUND(I143*0.092903,0),I143))</f>
        <v>480</v>
      </c>
      <c r="L143" s="13" t="n">
        <v>45372</v>
      </c>
      <c r="M143" s="14" t="n">
        <f aca="false">IF(OR(H143="",L143=""),"",ROUND((H143-L143)/30.44,1))</f>
        <v>18.6</v>
      </c>
      <c r="N143" s="7" t="str">
        <f aca="false">IF(AND(E143&lt;&gt;"v2008",ISERROR(SEARCH("Villa",B143))),"Commercial-scale","Residential unit")</f>
        <v>Residential unit</v>
      </c>
      <c r="O143" s="7" t="s">
        <v>98</v>
      </c>
    </row>
    <row r="144" customFormat="false" ht="15" hidden="false" customHeight="false" outlineLevel="0" collapsed="false">
      <c r="A144" s="7" t="n">
        <v>1000202886</v>
      </c>
      <c r="B144" s="7" t="s">
        <v>256</v>
      </c>
      <c r="C144" s="7" t="s">
        <v>98</v>
      </c>
      <c r="D144" s="7" t="s">
        <v>93</v>
      </c>
      <c r="E144" s="7" t="s">
        <v>113</v>
      </c>
      <c r="F144" s="7" t="s">
        <v>48</v>
      </c>
      <c r="G144" s="7"/>
      <c r="H144" s="13" t="n">
        <v>45937</v>
      </c>
      <c r="I144" s="10" t="n">
        <v>5170</v>
      </c>
      <c r="J144" s="7" t="s">
        <v>106</v>
      </c>
      <c r="K144" s="10" t="n">
        <f aca="false">IF(I144="","",IF(J144="sq ft",ROUND(I144*0.092903,0),I144))</f>
        <v>480</v>
      </c>
      <c r="L144" s="13" t="n">
        <v>45372</v>
      </c>
      <c r="M144" s="14" t="n">
        <f aca="false">IF(OR(H144="",L144=""),"",ROUND((H144-L144)/30.44,1))</f>
        <v>18.6</v>
      </c>
      <c r="N144" s="7" t="str">
        <f aca="false">IF(AND(E144&lt;&gt;"v2008",ISERROR(SEARCH("Villa",B144))),"Commercial-scale","Residential unit")</f>
        <v>Residential unit</v>
      </c>
      <c r="O144" s="7" t="s">
        <v>98</v>
      </c>
    </row>
    <row r="145" customFormat="false" ht="15" hidden="false" customHeight="false" outlineLevel="0" collapsed="false">
      <c r="A145" s="7" t="n">
        <v>1000202879</v>
      </c>
      <c r="B145" s="7" t="s">
        <v>257</v>
      </c>
      <c r="C145" s="7" t="s">
        <v>98</v>
      </c>
      <c r="D145" s="7" t="s">
        <v>93</v>
      </c>
      <c r="E145" s="7" t="s">
        <v>113</v>
      </c>
      <c r="F145" s="7" t="s">
        <v>48</v>
      </c>
      <c r="G145" s="7"/>
      <c r="H145" s="13" t="n">
        <v>45937</v>
      </c>
      <c r="I145" s="10" t="n">
        <v>5170</v>
      </c>
      <c r="J145" s="7" t="s">
        <v>106</v>
      </c>
      <c r="K145" s="10" t="n">
        <f aca="false">IF(I145="","",IF(J145="sq ft",ROUND(I145*0.092903,0),I145))</f>
        <v>480</v>
      </c>
      <c r="L145" s="13" t="n">
        <v>45372</v>
      </c>
      <c r="M145" s="14" t="n">
        <f aca="false">IF(OR(H145="",L145=""),"",ROUND((H145-L145)/30.44,1))</f>
        <v>18.6</v>
      </c>
      <c r="N145" s="7" t="str">
        <f aca="false">IF(AND(E145&lt;&gt;"v2008",ISERROR(SEARCH("Villa",B145))),"Commercial-scale","Residential unit")</f>
        <v>Residential unit</v>
      </c>
      <c r="O145" s="7" t="s">
        <v>98</v>
      </c>
    </row>
    <row r="146" customFormat="false" ht="15" hidden="false" customHeight="false" outlineLevel="0" collapsed="false">
      <c r="A146" s="7" t="n">
        <v>1000202824</v>
      </c>
      <c r="B146" s="7" t="s">
        <v>258</v>
      </c>
      <c r="C146" s="7" t="s">
        <v>98</v>
      </c>
      <c r="D146" s="7" t="s">
        <v>93</v>
      </c>
      <c r="E146" s="7" t="s">
        <v>113</v>
      </c>
      <c r="F146" s="7" t="s">
        <v>48</v>
      </c>
      <c r="G146" s="7"/>
      <c r="H146" s="13" t="n">
        <v>45937</v>
      </c>
      <c r="I146" s="10" t="n">
        <v>4125</v>
      </c>
      <c r="J146" s="7" t="s">
        <v>106</v>
      </c>
      <c r="K146" s="10" t="n">
        <f aca="false">IF(I146="","",IF(J146="sq ft",ROUND(I146*0.092903,0),I146))</f>
        <v>383</v>
      </c>
      <c r="L146" s="13" t="n">
        <v>45372</v>
      </c>
      <c r="M146" s="14" t="n">
        <f aca="false">IF(OR(H146="",L146=""),"",ROUND((H146-L146)/30.44,1))</f>
        <v>18.6</v>
      </c>
      <c r="N146" s="7" t="str">
        <f aca="false">IF(AND(E146&lt;&gt;"v2008",ISERROR(SEARCH("Villa",B146))),"Commercial-scale","Residential unit")</f>
        <v>Residential unit</v>
      </c>
      <c r="O146" s="7" t="s">
        <v>98</v>
      </c>
    </row>
    <row r="147" customFormat="false" ht="15" hidden="false" customHeight="false" outlineLevel="0" collapsed="false">
      <c r="A147" s="7" t="n">
        <v>1000202820</v>
      </c>
      <c r="B147" s="7" t="s">
        <v>259</v>
      </c>
      <c r="C147" s="7" t="s">
        <v>98</v>
      </c>
      <c r="D147" s="7" t="s">
        <v>93</v>
      </c>
      <c r="E147" s="7" t="s">
        <v>113</v>
      </c>
      <c r="F147" s="7" t="s">
        <v>48</v>
      </c>
      <c r="G147" s="7"/>
      <c r="H147" s="13" t="n">
        <v>45937</v>
      </c>
      <c r="I147" s="10" t="n">
        <v>4125</v>
      </c>
      <c r="J147" s="7" t="s">
        <v>106</v>
      </c>
      <c r="K147" s="10" t="n">
        <f aca="false">IF(I147="","",IF(J147="sq ft",ROUND(I147*0.092903,0),I147))</f>
        <v>383</v>
      </c>
      <c r="L147" s="13" t="n">
        <v>45372</v>
      </c>
      <c r="M147" s="14" t="n">
        <f aca="false">IF(OR(H147="",L147=""),"",ROUND((H147-L147)/30.44,1))</f>
        <v>18.6</v>
      </c>
      <c r="N147" s="7" t="str">
        <f aca="false">IF(AND(E147&lt;&gt;"v2008",ISERROR(SEARCH("Villa",B147))),"Commercial-scale","Residential unit")</f>
        <v>Residential unit</v>
      </c>
      <c r="O147" s="7" t="s">
        <v>98</v>
      </c>
    </row>
    <row r="148" customFormat="false" ht="15" hidden="false" customHeight="false" outlineLevel="0" collapsed="false">
      <c r="A148" s="7" t="n">
        <v>1000202821</v>
      </c>
      <c r="B148" s="7" t="s">
        <v>260</v>
      </c>
      <c r="C148" s="7" t="s">
        <v>98</v>
      </c>
      <c r="D148" s="7" t="s">
        <v>93</v>
      </c>
      <c r="E148" s="7" t="s">
        <v>113</v>
      </c>
      <c r="F148" s="7" t="s">
        <v>48</v>
      </c>
      <c r="G148" s="7"/>
      <c r="H148" s="13" t="n">
        <v>45937</v>
      </c>
      <c r="I148" s="10" t="n">
        <v>4125</v>
      </c>
      <c r="J148" s="7" t="s">
        <v>106</v>
      </c>
      <c r="K148" s="10" t="n">
        <f aca="false">IF(I148="","",IF(J148="sq ft",ROUND(I148*0.092903,0),I148))</f>
        <v>383</v>
      </c>
      <c r="L148" s="13" t="n">
        <v>45372</v>
      </c>
      <c r="M148" s="14" t="n">
        <f aca="false">IF(OR(H148="",L148=""),"",ROUND((H148-L148)/30.44,1))</f>
        <v>18.6</v>
      </c>
      <c r="N148" s="7" t="str">
        <f aca="false">IF(AND(E148&lt;&gt;"v2008",ISERROR(SEARCH("Villa",B148))),"Commercial-scale","Residential unit")</f>
        <v>Residential unit</v>
      </c>
      <c r="O148" s="7" t="s">
        <v>98</v>
      </c>
    </row>
    <row r="149" customFormat="false" ht="15" hidden="false" customHeight="false" outlineLevel="0" collapsed="false">
      <c r="A149" s="7" t="n">
        <v>1000202822</v>
      </c>
      <c r="B149" s="7" t="s">
        <v>261</v>
      </c>
      <c r="C149" s="7" t="s">
        <v>98</v>
      </c>
      <c r="D149" s="7" t="s">
        <v>93</v>
      </c>
      <c r="E149" s="7" t="s">
        <v>113</v>
      </c>
      <c r="F149" s="7" t="s">
        <v>48</v>
      </c>
      <c r="G149" s="7"/>
      <c r="H149" s="13" t="n">
        <v>45937</v>
      </c>
      <c r="I149" s="10" t="n">
        <v>4125</v>
      </c>
      <c r="J149" s="7" t="s">
        <v>106</v>
      </c>
      <c r="K149" s="10" t="n">
        <f aca="false">IF(I149="","",IF(J149="sq ft",ROUND(I149*0.092903,0),I149))</f>
        <v>383</v>
      </c>
      <c r="L149" s="13" t="n">
        <v>45372</v>
      </c>
      <c r="M149" s="14" t="n">
        <f aca="false">IF(OR(H149="",L149=""),"",ROUND((H149-L149)/30.44,1))</f>
        <v>18.6</v>
      </c>
      <c r="N149" s="7" t="str">
        <f aca="false">IF(AND(E149&lt;&gt;"v2008",ISERROR(SEARCH("Villa",B149))),"Commercial-scale","Residential unit")</f>
        <v>Residential unit</v>
      </c>
      <c r="O149" s="7" t="s">
        <v>98</v>
      </c>
    </row>
    <row r="150" customFormat="false" ht="15" hidden="false" customHeight="false" outlineLevel="0" collapsed="false">
      <c r="A150" s="7" t="n">
        <v>1000196038</v>
      </c>
      <c r="B150" s="7" t="s">
        <v>262</v>
      </c>
      <c r="C150" s="7" t="s">
        <v>263</v>
      </c>
      <c r="D150" s="7" t="s">
        <v>93</v>
      </c>
      <c r="E150" s="7" t="s">
        <v>94</v>
      </c>
      <c r="F150" s="7" t="s">
        <v>49</v>
      </c>
      <c r="G150" s="7" t="n">
        <v>73</v>
      </c>
      <c r="H150" s="13" t="n">
        <v>45931</v>
      </c>
      <c r="I150" s="10" t="n">
        <v>55000</v>
      </c>
      <c r="J150" s="7" t="s">
        <v>95</v>
      </c>
      <c r="K150" s="10" t="n">
        <f aca="false">IF(I150="","",IF(J150="sq ft",ROUND(I150*0.092903,0),I150))</f>
        <v>55000</v>
      </c>
      <c r="L150" s="13" t="n">
        <v>45347</v>
      </c>
      <c r="M150" s="14" t="n">
        <f aca="false">IF(OR(H150="",L150=""),"",ROUND((H150-L150)/30.44,1))</f>
        <v>19.2</v>
      </c>
      <c r="N150" s="7" t="str">
        <f aca="false">IF(AND(E150&lt;&gt;"v2008",ISERROR(SEARCH("Villa",B150))),"Commercial-scale","Residential unit")</f>
        <v>Commercial-scale</v>
      </c>
      <c r="O150" s="7" t="s">
        <v>57</v>
      </c>
    </row>
    <row r="151" customFormat="false" ht="15" hidden="false" customHeight="false" outlineLevel="0" collapsed="false">
      <c r="A151" s="7" t="n">
        <v>1000196039</v>
      </c>
      <c r="B151" s="7" t="s">
        <v>264</v>
      </c>
      <c r="C151" s="7" t="s">
        <v>265</v>
      </c>
      <c r="D151" s="7" t="s">
        <v>93</v>
      </c>
      <c r="E151" s="7" t="s">
        <v>94</v>
      </c>
      <c r="F151" s="7" t="s">
        <v>48</v>
      </c>
      <c r="G151" s="7" t="n">
        <v>80</v>
      </c>
      <c r="H151" s="13" t="n">
        <v>45929</v>
      </c>
      <c r="I151" s="10" t="n">
        <v>2583</v>
      </c>
      <c r="J151" s="7" t="s">
        <v>95</v>
      </c>
      <c r="K151" s="10" t="n">
        <f aca="false">IF(I151="","",IF(J151="sq ft",ROUND(I151*0.092903,0),I151))</f>
        <v>2583</v>
      </c>
      <c r="L151" s="13" t="n">
        <v>45347</v>
      </c>
      <c r="M151" s="14" t="n">
        <f aca="false">IF(OR(H151="",L151=""),"",ROUND((H151-L151)/30.44,1))</f>
        <v>19.1</v>
      </c>
      <c r="N151" s="7" t="str">
        <f aca="false">IF(AND(E151&lt;&gt;"v2008",ISERROR(SEARCH("Villa",B151))),"Commercial-scale","Residential unit")</f>
        <v>Commercial-scale</v>
      </c>
      <c r="O151" s="7" t="s">
        <v>265</v>
      </c>
    </row>
    <row r="152" customFormat="false" ht="15" hidden="false" customHeight="false" outlineLevel="0" collapsed="false">
      <c r="A152" s="7" t="n">
        <v>1000207245</v>
      </c>
      <c r="B152" s="7" t="s">
        <v>266</v>
      </c>
      <c r="C152" s="7" t="s">
        <v>267</v>
      </c>
      <c r="D152" s="7" t="s">
        <v>93</v>
      </c>
      <c r="E152" s="7" t="s">
        <v>94</v>
      </c>
      <c r="F152" s="7" t="s">
        <v>50</v>
      </c>
      <c r="G152" s="7" t="n">
        <v>52</v>
      </c>
      <c r="H152" s="13" t="n">
        <v>45929</v>
      </c>
      <c r="I152" s="10" t="n">
        <v>3474</v>
      </c>
      <c r="J152" s="7" t="s">
        <v>95</v>
      </c>
      <c r="K152" s="10" t="n">
        <f aca="false">IF(I152="","",IF(J152="sq ft",ROUND(I152*0.092903,0),I152))</f>
        <v>3474</v>
      </c>
      <c r="L152" s="13" t="n">
        <v>45503</v>
      </c>
      <c r="M152" s="14" t="n">
        <f aca="false">IF(OR(H152="",L152=""),"",ROUND((H152-L152)/30.44,1))</f>
        <v>14</v>
      </c>
      <c r="N152" s="7" t="str">
        <f aca="false">IF(AND(E152&lt;&gt;"v2008",ISERROR(SEARCH("Villa",B152))),"Commercial-scale","Residential unit")</f>
        <v>Commercial-scale</v>
      </c>
      <c r="O152" s="7" t="s">
        <v>267</v>
      </c>
    </row>
    <row r="153" customFormat="false" ht="15" hidden="false" customHeight="false" outlineLevel="0" collapsed="false">
      <c r="A153" s="7" t="n">
        <v>1000169809</v>
      </c>
      <c r="B153" s="7" t="s">
        <v>268</v>
      </c>
      <c r="C153" s="7" t="s">
        <v>54</v>
      </c>
      <c r="D153" s="7" t="s">
        <v>93</v>
      </c>
      <c r="E153" s="7" t="s">
        <v>113</v>
      </c>
      <c r="F153" s="7" t="s">
        <v>48</v>
      </c>
      <c r="G153" s="7" t="n">
        <v>0</v>
      </c>
      <c r="H153" s="13" t="n">
        <v>45926</v>
      </c>
      <c r="I153" s="10" t="n">
        <v>675780</v>
      </c>
      <c r="J153" s="7" t="s">
        <v>106</v>
      </c>
      <c r="K153" s="10" t="n">
        <f aca="false">IF(I153="","",IF(J153="sq ft",ROUND(I153*0.092903,0),I153))</f>
        <v>62782</v>
      </c>
      <c r="L153" s="13" t="n">
        <v>44915</v>
      </c>
      <c r="M153" s="14" t="n">
        <f aca="false">IF(OR(H153="",L153=""),"",ROUND((H153-L153)/30.44,1))</f>
        <v>33.2</v>
      </c>
      <c r="N153" s="7" t="str">
        <f aca="false">IF(AND(E153&lt;&gt;"v2008",ISERROR(SEARCH("Villa",B153))),"Commercial-scale","Residential unit")</f>
        <v>Commercial-scale</v>
      </c>
      <c r="O153" s="7" t="s">
        <v>54</v>
      </c>
    </row>
    <row r="154" customFormat="false" ht="15" hidden="false" customHeight="false" outlineLevel="0" collapsed="false">
      <c r="A154" s="7" t="n">
        <v>1000208645</v>
      </c>
      <c r="B154" s="7" t="s">
        <v>269</v>
      </c>
      <c r="C154" s="7" t="s">
        <v>54</v>
      </c>
      <c r="D154" s="7" t="s">
        <v>93</v>
      </c>
      <c r="E154" s="7" t="s">
        <v>94</v>
      </c>
      <c r="F154" s="7" t="s">
        <v>49</v>
      </c>
      <c r="G154" s="7" t="n">
        <v>62</v>
      </c>
      <c r="H154" s="13" t="n">
        <v>45916</v>
      </c>
      <c r="I154" s="10" t="n">
        <v>5372</v>
      </c>
      <c r="J154" s="7" t="s">
        <v>95</v>
      </c>
      <c r="K154" s="10" t="n">
        <f aca="false">IF(I154="","",IF(J154="sq ft",ROUND(I154*0.092903,0),I154))</f>
        <v>5372</v>
      </c>
      <c r="L154" s="13" t="n">
        <v>45546</v>
      </c>
      <c r="M154" s="14" t="n">
        <f aca="false">IF(OR(H154="",L154=""),"",ROUND((H154-L154)/30.44,1))</f>
        <v>12.2</v>
      </c>
      <c r="N154" s="7" t="str">
        <f aca="false">IF(AND(E154&lt;&gt;"v2008",ISERROR(SEARCH("Villa",B154))),"Commercial-scale","Residential unit")</f>
        <v>Commercial-scale</v>
      </c>
      <c r="O154" s="7" t="s">
        <v>54</v>
      </c>
    </row>
    <row r="155" customFormat="false" ht="15" hidden="false" customHeight="false" outlineLevel="0" collapsed="false">
      <c r="A155" s="7" t="n">
        <v>1000150622</v>
      </c>
      <c r="B155" s="7" t="s">
        <v>270</v>
      </c>
      <c r="C155" s="7" t="s">
        <v>57</v>
      </c>
      <c r="D155" s="7" t="s">
        <v>93</v>
      </c>
      <c r="E155" s="7" t="s">
        <v>94</v>
      </c>
      <c r="F155" s="7" t="s">
        <v>48</v>
      </c>
      <c r="G155" s="7" t="n">
        <v>86</v>
      </c>
      <c r="H155" s="13" t="n">
        <v>45911</v>
      </c>
      <c r="I155" s="10" t="n">
        <v>24729</v>
      </c>
      <c r="J155" s="7" t="s">
        <v>95</v>
      </c>
      <c r="K155" s="10" t="n">
        <f aca="false">IF(I155="","",IF(J155="sq ft",ROUND(I155*0.092903,0),I155))</f>
        <v>24729</v>
      </c>
      <c r="L155" s="13" t="n">
        <v>44487</v>
      </c>
      <c r="M155" s="14" t="n">
        <f aca="false">IF(OR(H155="",L155=""),"",ROUND((H155-L155)/30.44,1))</f>
        <v>46.8</v>
      </c>
      <c r="N155" s="7" t="str">
        <f aca="false">IF(AND(E155&lt;&gt;"v2008",ISERROR(SEARCH("Villa",B155))),"Commercial-scale","Residential unit")</f>
        <v>Commercial-scale</v>
      </c>
      <c r="O155" s="7" t="s">
        <v>57</v>
      </c>
    </row>
    <row r="156" customFormat="false" ht="15" hidden="false" customHeight="false" outlineLevel="0" collapsed="false">
      <c r="A156" s="7" t="n">
        <v>1000056115</v>
      </c>
      <c r="B156" s="7" t="s">
        <v>271</v>
      </c>
      <c r="C156" s="7" t="s">
        <v>54</v>
      </c>
      <c r="D156" s="7" t="s">
        <v>93</v>
      </c>
      <c r="E156" s="7" t="s">
        <v>129</v>
      </c>
      <c r="F156" s="7" t="s">
        <v>49</v>
      </c>
      <c r="G156" s="7" t="n">
        <v>60</v>
      </c>
      <c r="H156" s="13" t="n">
        <v>45911</v>
      </c>
      <c r="I156" s="10" t="n">
        <v>372624</v>
      </c>
      <c r="J156" s="7" t="s">
        <v>106</v>
      </c>
      <c r="K156" s="10" t="n">
        <f aca="false">IF(I156="","",IF(J156="sq ft",ROUND(I156*0.092903,0),I156))</f>
        <v>34618</v>
      </c>
      <c r="L156" s="13" t="n">
        <v>42082</v>
      </c>
      <c r="M156" s="14" t="n">
        <f aca="false">IF(OR(H156="",L156=""),"",ROUND((H156-L156)/30.44,1))</f>
        <v>125.8</v>
      </c>
      <c r="N156" s="7" t="str">
        <f aca="false">IF(AND(E156&lt;&gt;"v2008",ISERROR(SEARCH("Villa",B156))),"Commercial-scale","Residential unit")</f>
        <v>Commercial-scale</v>
      </c>
      <c r="O156" s="7" t="s">
        <v>54</v>
      </c>
    </row>
    <row r="157" customFormat="false" ht="15" hidden="false" customHeight="false" outlineLevel="0" collapsed="false">
      <c r="A157" s="7" t="n">
        <v>1000175730</v>
      </c>
      <c r="B157" s="7" t="s">
        <v>272</v>
      </c>
      <c r="C157" s="7" t="s">
        <v>54</v>
      </c>
      <c r="D157" s="7" t="s">
        <v>93</v>
      </c>
      <c r="E157" s="7" t="s">
        <v>94</v>
      </c>
      <c r="F157" s="7" t="s">
        <v>49</v>
      </c>
      <c r="G157" s="7" t="n">
        <v>61</v>
      </c>
      <c r="H157" s="13" t="n">
        <v>45909</v>
      </c>
      <c r="I157" s="10" t="n">
        <v>33164</v>
      </c>
      <c r="J157" s="7" t="s">
        <v>95</v>
      </c>
      <c r="K157" s="10" t="n">
        <f aca="false">IF(I157="","",IF(J157="sq ft",ROUND(I157*0.092903,0),I157))</f>
        <v>33164</v>
      </c>
      <c r="L157" s="13" t="n">
        <v>45026</v>
      </c>
      <c r="M157" s="14" t="n">
        <f aca="false">IF(OR(H157="",L157=""),"",ROUND((H157-L157)/30.44,1))</f>
        <v>29</v>
      </c>
      <c r="N157" s="7" t="str">
        <f aca="false">IF(AND(E157&lt;&gt;"v2008",ISERROR(SEARCH("Villa",B157))),"Commercial-scale","Residential unit")</f>
        <v>Commercial-scale</v>
      </c>
      <c r="O157" s="7" t="s">
        <v>54</v>
      </c>
    </row>
    <row r="158" customFormat="false" ht="15" hidden="false" customHeight="false" outlineLevel="0" collapsed="false">
      <c r="A158" s="7" t="n">
        <v>1000171618</v>
      </c>
      <c r="B158" s="7" t="s">
        <v>273</v>
      </c>
      <c r="C158" s="7" t="s">
        <v>54</v>
      </c>
      <c r="D158" s="7" t="s">
        <v>93</v>
      </c>
      <c r="E158" s="7" t="s">
        <v>94</v>
      </c>
      <c r="F158" s="7" t="s">
        <v>49</v>
      </c>
      <c r="G158" s="7" t="n">
        <v>71</v>
      </c>
      <c r="H158" s="13" t="n">
        <v>45903</v>
      </c>
      <c r="I158" s="10" t="n">
        <v>6820</v>
      </c>
      <c r="J158" s="7" t="s">
        <v>95</v>
      </c>
      <c r="K158" s="10" t="n">
        <f aca="false">IF(I158="","",IF(J158="sq ft",ROUND(I158*0.092903,0),I158))</f>
        <v>6820</v>
      </c>
      <c r="L158" s="13" t="n">
        <v>44961</v>
      </c>
      <c r="M158" s="14" t="n">
        <f aca="false">IF(OR(H158="",L158=""),"",ROUND((H158-L158)/30.44,1))</f>
        <v>30.9</v>
      </c>
      <c r="N158" s="7" t="str">
        <f aca="false">IF(AND(E158&lt;&gt;"v2008",ISERROR(SEARCH("Villa",B158))),"Commercial-scale","Residential unit")</f>
        <v>Commercial-scale</v>
      </c>
      <c r="O158" s="7" t="s">
        <v>54</v>
      </c>
    </row>
    <row r="159" customFormat="false" ht="15" hidden="false" customHeight="false" outlineLevel="0" collapsed="false">
      <c r="A159" s="7" t="n">
        <v>1000195415</v>
      </c>
      <c r="B159" s="7" t="s">
        <v>274</v>
      </c>
      <c r="C159" s="7" t="s">
        <v>54</v>
      </c>
      <c r="D159" s="7" t="s">
        <v>93</v>
      </c>
      <c r="E159" s="7" t="s">
        <v>94</v>
      </c>
      <c r="F159" s="7" t="s">
        <v>48</v>
      </c>
      <c r="G159" s="7" t="n">
        <v>81</v>
      </c>
      <c r="H159" s="13" t="n">
        <v>45888</v>
      </c>
      <c r="I159" s="10" t="n">
        <v>7826</v>
      </c>
      <c r="J159" s="7" t="s">
        <v>95</v>
      </c>
      <c r="K159" s="10" t="n">
        <f aca="false">IF(I159="","",IF(J159="sq ft",ROUND(I159*0.092903,0),I159))</f>
        <v>7826</v>
      </c>
      <c r="L159" s="13" t="n">
        <v>45344</v>
      </c>
      <c r="M159" s="14" t="n">
        <f aca="false">IF(OR(H159="",L159=""),"",ROUND((H159-L159)/30.44,1))</f>
        <v>17.9</v>
      </c>
      <c r="N159" s="7" t="str">
        <f aca="false">IF(AND(E159&lt;&gt;"v2008",ISERROR(SEARCH("Villa",B159))),"Commercial-scale","Residential unit")</f>
        <v>Commercial-scale</v>
      </c>
      <c r="O159" s="7" t="s">
        <v>54</v>
      </c>
    </row>
    <row r="160" customFormat="false" ht="15" hidden="false" customHeight="false" outlineLevel="0" collapsed="false">
      <c r="A160" s="7" t="n">
        <v>1000208846</v>
      </c>
      <c r="B160" s="7" t="s">
        <v>275</v>
      </c>
      <c r="C160" s="7" t="s">
        <v>54</v>
      </c>
      <c r="D160" s="7" t="s">
        <v>93</v>
      </c>
      <c r="E160" s="7" t="s">
        <v>94</v>
      </c>
      <c r="F160" s="7" t="s">
        <v>48</v>
      </c>
      <c r="G160" s="7" t="n">
        <v>83</v>
      </c>
      <c r="H160" s="13" t="n">
        <v>45883</v>
      </c>
      <c r="I160" s="10" t="n">
        <v>19195</v>
      </c>
      <c r="J160" s="7" t="s">
        <v>106</v>
      </c>
      <c r="K160" s="10" t="n">
        <f aca="false">IF(I160="","",IF(J160="sq ft",ROUND(I160*0.092903,0),I160))</f>
        <v>1783</v>
      </c>
      <c r="L160" s="13" t="n">
        <v>45553</v>
      </c>
      <c r="M160" s="14" t="n">
        <f aca="false">IF(OR(H160="",L160=""),"",ROUND((H160-L160)/30.44,1))</f>
        <v>10.8</v>
      </c>
      <c r="N160" s="7" t="str">
        <f aca="false">IF(AND(E160&lt;&gt;"v2008",ISERROR(SEARCH("Villa",B160))),"Commercial-scale","Residential unit")</f>
        <v>Commercial-scale</v>
      </c>
      <c r="O160" s="7" t="s">
        <v>54</v>
      </c>
    </row>
    <row r="161" customFormat="false" ht="15" hidden="false" customHeight="false" outlineLevel="0" collapsed="false">
      <c r="A161" s="7" t="n">
        <v>1000211501</v>
      </c>
      <c r="B161" s="7" t="s">
        <v>276</v>
      </c>
      <c r="C161" s="7" t="s">
        <v>277</v>
      </c>
      <c r="D161" s="7" t="s">
        <v>93</v>
      </c>
      <c r="E161" s="7" t="s">
        <v>113</v>
      </c>
      <c r="F161" s="7" t="s">
        <v>50</v>
      </c>
      <c r="G161" s="7" t="n">
        <v>51</v>
      </c>
      <c r="H161" s="13" t="n">
        <v>45878</v>
      </c>
      <c r="I161" s="10" t="n">
        <v>865</v>
      </c>
      <c r="J161" s="7" t="s">
        <v>95</v>
      </c>
      <c r="K161" s="10" t="n">
        <f aca="false">IF(I161="","",IF(J161="sq ft",ROUND(I161*0.092903,0),I161))</f>
        <v>865</v>
      </c>
      <c r="L161" s="13" t="n">
        <v>45630</v>
      </c>
      <c r="M161" s="14" t="n">
        <f aca="false">IF(OR(H161="",L161=""),"",ROUND((H161-L161)/30.44,1))</f>
        <v>8.1</v>
      </c>
      <c r="N161" s="7" t="str">
        <f aca="false">IF(AND(E161&lt;&gt;"v2008",ISERROR(SEARCH("Villa",B161))),"Commercial-scale","Residential unit")</f>
        <v>Commercial-scale</v>
      </c>
      <c r="O161" s="7" t="s">
        <v>278</v>
      </c>
    </row>
    <row r="162" customFormat="false" ht="15" hidden="false" customHeight="false" outlineLevel="0" collapsed="false">
      <c r="A162" s="7" t="n">
        <v>1000170211</v>
      </c>
      <c r="B162" s="7" t="s">
        <v>279</v>
      </c>
      <c r="C162" s="7" t="s">
        <v>54</v>
      </c>
      <c r="D162" s="7" t="s">
        <v>93</v>
      </c>
      <c r="E162" s="7" t="s">
        <v>94</v>
      </c>
      <c r="F162" s="7" t="s">
        <v>50</v>
      </c>
      <c r="G162" s="7" t="n">
        <v>53</v>
      </c>
      <c r="H162" s="13" t="n">
        <v>45860</v>
      </c>
      <c r="I162" s="10" t="n">
        <v>7040</v>
      </c>
      <c r="J162" s="7" t="s">
        <v>95</v>
      </c>
      <c r="K162" s="10" t="n">
        <f aca="false">IF(I162="","",IF(J162="sq ft",ROUND(I162*0.092903,0),I162))</f>
        <v>7040</v>
      </c>
      <c r="L162" s="13" t="n">
        <v>44930</v>
      </c>
      <c r="M162" s="14" t="n">
        <f aca="false">IF(OR(H162="",L162=""),"",ROUND((H162-L162)/30.44,1))</f>
        <v>30.6</v>
      </c>
      <c r="N162" s="7" t="str">
        <f aca="false">IF(AND(E162&lt;&gt;"v2008",ISERROR(SEARCH("Villa",B162))),"Commercial-scale","Residential unit")</f>
        <v>Commercial-scale</v>
      </c>
      <c r="O162" s="7" t="s">
        <v>54</v>
      </c>
    </row>
    <row r="163" customFormat="false" ht="15" hidden="false" customHeight="false" outlineLevel="0" collapsed="false">
      <c r="A163" s="7" t="n">
        <v>1000206125</v>
      </c>
      <c r="B163" s="7" t="s">
        <v>280</v>
      </c>
      <c r="C163" s="7" t="s">
        <v>54</v>
      </c>
      <c r="D163" s="7" t="s">
        <v>93</v>
      </c>
      <c r="E163" s="7" t="s">
        <v>113</v>
      </c>
      <c r="F163" s="7" t="s">
        <v>49</v>
      </c>
      <c r="G163" s="7" t="n">
        <v>64</v>
      </c>
      <c r="H163" s="13" t="n">
        <v>45858</v>
      </c>
      <c r="I163" s="10" t="n">
        <v>3362</v>
      </c>
      <c r="J163" s="7" t="s">
        <v>95</v>
      </c>
      <c r="K163" s="10" t="n">
        <f aca="false">IF(I163="","",IF(J163="sq ft",ROUND(I163*0.092903,0),I163))</f>
        <v>3362</v>
      </c>
      <c r="L163" s="13" t="n">
        <v>45468</v>
      </c>
      <c r="M163" s="14" t="n">
        <f aca="false">IF(OR(H163="",L163=""),"",ROUND((H163-L163)/30.44,1))</f>
        <v>12.8</v>
      </c>
      <c r="N163" s="7" t="str">
        <f aca="false">IF(AND(E163&lt;&gt;"v2008",ISERROR(SEARCH("Villa",B163))),"Commercial-scale","Residential unit")</f>
        <v>Commercial-scale</v>
      </c>
      <c r="O163" s="7" t="s">
        <v>54</v>
      </c>
    </row>
    <row r="164" customFormat="false" ht="15" hidden="false" customHeight="false" outlineLevel="0" collapsed="false">
      <c r="A164" s="7" t="n">
        <v>1000161829</v>
      </c>
      <c r="B164" s="7" t="s">
        <v>281</v>
      </c>
      <c r="C164" s="7" t="s">
        <v>55</v>
      </c>
      <c r="D164" s="7" t="s">
        <v>93</v>
      </c>
      <c r="E164" s="7" t="s">
        <v>94</v>
      </c>
      <c r="F164" s="7" t="s">
        <v>51</v>
      </c>
      <c r="G164" s="7" t="n">
        <v>41</v>
      </c>
      <c r="H164" s="13" t="n">
        <v>45858</v>
      </c>
      <c r="I164" s="10" t="n">
        <v>22033</v>
      </c>
      <c r="J164" s="7" t="s">
        <v>95</v>
      </c>
      <c r="K164" s="10" t="n">
        <f aca="false">IF(I164="","",IF(J164="sq ft",ROUND(I164*0.092903,0),I164))</f>
        <v>22033</v>
      </c>
      <c r="L164" s="13" t="n">
        <v>44746</v>
      </c>
      <c r="M164" s="14" t="n">
        <f aca="false">IF(OR(H164="",L164=""),"",ROUND((H164-L164)/30.44,1))</f>
        <v>36.5</v>
      </c>
      <c r="N164" s="7" t="str">
        <f aca="false">IF(AND(E164&lt;&gt;"v2008",ISERROR(SEARCH("Villa",B164))),"Commercial-scale","Residential unit")</f>
        <v>Commercial-scale</v>
      </c>
      <c r="O164" s="7" t="s">
        <v>55</v>
      </c>
    </row>
    <row r="165" customFormat="false" ht="15" hidden="false" customHeight="false" outlineLevel="0" collapsed="false">
      <c r="A165" s="7" t="n">
        <v>1000212712</v>
      </c>
      <c r="B165" s="7" t="s">
        <v>282</v>
      </c>
      <c r="C165" s="7" t="s">
        <v>283</v>
      </c>
      <c r="D165" s="7" t="s">
        <v>93</v>
      </c>
      <c r="E165" s="7" t="s">
        <v>113</v>
      </c>
      <c r="F165" s="7" t="s">
        <v>49</v>
      </c>
      <c r="G165" s="7" t="n">
        <v>76</v>
      </c>
      <c r="H165" s="13" t="n">
        <v>45857</v>
      </c>
      <c r="I165" s="10" t="n">
        <v>629624</v>
      </c>
      <c r="J165" s="7" t="s">
        <v>106</v>
      </c>
      <c r="K165" s="10" t="n">
        <f aca="false">IF(I165="","",IF(J165="sq ft",ROUND(I165*0.092903,0),I165))</f>
        <v>58494</v>
      </c>
      <c r="L165" s="13" t="n">
        <v>45660</v>
      </c>
      <c r="M165" s="14" t="n">
        <f aca="false">IF(OR(H165="",L165=""),"",ROUND((H165-L165)/30.44,1))</f>
        <v>6.5</v>
      </c>
      <c r="N165" s="7" t="str">
        <f aca="false">IF(AND(E165&lt;&gt;"v2008",ISERROR(SEARCH("Villa",B165))),"Commercial-scale","Residential unit")</f>
        <v>Commercial-scale</v>
      </c>
      <c r="O165" s="7" t="s">
        <v>54</v>
      </c>
    </row>
    <row r="166" customFormat="false" ht="15" hidden="false" customHeight="false" outlineLevel="0" collapsed="false">
      <c r="A166" s="7" t="n">
        <v>1000214264</v>
      </c>
      <c r="B166" s="7" t="s">
        <v>284</v>
      </c>
      <c r="C166" s="7" t="s">
        <v>55</v>
      </c>
      <c r="D166" s="7" t="s">
        <v>93</v>
      </c>
      <c r="E166" s="7" t="s">
        <v>113</v>
      </c>
      <c r="F166" s="7" t="s">
        <v>50</v>
      </c>
      <c r="G166" s="7" t="n">
        <v>59</v>
      </c>
      <c r="H166" s="13" t="n">
        <v>45845</v>
      </c>
      <c r="I166" s="10" t="n">
        <v>3269</v>
      </c>
      <c r="J166" s="7" t="s">
        <v>95</v>
      </c>
      <c r="K166" s="10" t="n">
        <f aca="false">IF(I166="","",IF(J166="sq ft",ROUND(I166*0.092903,0),I166))</f>
        <v>3269</v>
      </c>
      <c r="L166" s="13" t="n">
        <v>45705</v>
      </c>
      <c r="M166" s="14" t="n">
        <f aca="false">IF(OR(H166="",L166=""),"",ROUND((H166-L166)/30.44,1))</f>
        <v>4.6</v>
      </c>
      <c r="N166" s="7" t="str">
        <f aca="false">IF(AND(E166&lt;&gt;"v2008",ISERROR(SEARCH("Villa",B166))),"Commercial-scale","Residential unit")</f>
        <v>Commercial-scale</v>
      </c>
      <c r="O166" s="7" t="s">
        <v>55</v>
      </c>
    </row>
    <row r="167" customFormat="false" ht="15" hidden="false" customHeight="false" outlineLevel="0" collapsed="false">
      <c r="A167" s="7" t="n">
        <v>1000138448</v>
      </c>
      <c r="B167" s="7" t="s">
        <v>285</v>
      </c>
      <c r="C167" s="7" t="s">
        <v>54</v>
      </c>
      <c r="D167" s="7" t="s">
        <v>93</v>
      </c>
      <c r="E167" s="7" t="s">
        <v>94</v>
      </c>
      <c r="F167" s="7" t="s">
        <v>51</v>
      </c>
      <c r="G167" s="7" t="n">
        <v>41</v>
      </c>
      <c r="H167" s="13" t="n">
        <v>45839</v>
      </c>
      <c r="I167" s="10" t="n">
        <v>5056</v>
      </c>
      <c r="J167" s="7" t="s">
        <v>95</v>
      </c>
      <c r="K167" s="10" t="n">
        <f aca="false">IF(I167="","",IF(J167="sq ft",ROUND(I167*0.092903,0),I167))</f>
        <v>5056</v>
      </c>
      <c r="L167" s="13" t="n">
        <v>44172</v>
      </c>
      <c r="M167" s="14" t="n">
        <f aca="false">IF(OR(H167="",L167=""),"",ROUND((H167-L167)/30.44,1))</f>
        <v>54.8</v>
      </c>
      <c r="N167" s="7" t="str">
        <f aca="false">IF(AND(E167&lt;&gt;"v2008",ISERROR(SEARCH("Villa",B167))),"Commercial-scale","Residential unit")</f>
        <v>Commercial-scale</v>
      </c>
      <c r="O167" s="7" t="s">
        <v>54</v>
      </c>
    </row>
    <row r="168" customFormat="false" ht="15" hidden="false" customHeight="false" outlineLevel="0" collapsed="false">
      <c r="A168" s="7" t="n">
        <v>1000138447</v>
      </c>
      <c r="B168" s="7" t="s">
        <v>286</v>
      </c>
      <c r="C168" s="7" t="s">
        <v>54</v>
      </c>
      <c r="D168" s="7" t="s">
        <v>93</v>
      </c>
      <c r="E168" s="7" t="s">
        <v>94</v>
      </c>
      <c r="F168" s="7" t="s">
        <v>50</v>
      </c>
      <c r="G168" s="7" t="n">
        <v>51</v>
      </c>
      <c r="H168" s="13" t="n">
        <v>45839</v>
      </c>
      <c r="I168" s="10" t="n">
        <v>5669</v>
      </c>
      <c r="J168" s="7" t="s">
        <v>95</v>
      </c>
      <c r="K168" s="10" t="n">
        <f aca="false">IF(I168="","",IF(J168="sq ft",ROUND(I168*0.092903,0),I168))</f>
        <v>5669</v>
      </c>
      <c r="L168" s="13" t="n">
        <v>44172</v>
      </c>
      <c r="M168" s="14" t="n">
        <f aca="false">IF(OR(H168="",L168=""),"",ROUND((H168-L168)/30.44,1))</f>
        <v>54.8</v>
      </c>
      <c r="N168" s="7" t="str">
        <f aca="false">IF(AND(E168&lt;&gt;"v2008",ISERROR(SEARCH("Villa",B168))),"Commercial-scale","Residential unit")</f>
        <v>Commercial-scale</v>
      </c>
      <c r="O168" s="7" t="s">
        <v>54</v>
      </c>
    </row>
    <row r="169" customFormat="false" ht="15" hidden="false" customHeight="false" outlineLevel="0" collapsed="false">
      <c r="A169" s="7" t="n">
        <v>1000138857</v>
      </c>
      <c r="B169" s="7" t="s">
        <v>287</v>
      </c>
      <c r="C169" s="7" t="s">
        <v>54</v>
      </c>
      <c r="D169" s="7" t="s">
        <v>93</v>
      </c>
      <c r="E169" s="7" t="s">
        <v>94</v>
      </c>
      <c r="F169" s="7" t="s">
        <v>50</v>
      </c>
      <c r="G169" s="7" t="n">
        <v>50</v>
      </c>
      <c r="H169" s="13" t="n">
        <v>45839</v>
      </c>
      <c r="I169" s="10" t="n">
        <v>221</v>
      </c>
      <c r="J169" s="7" t="s">
        <v>95</v>
      </c>
      <c r="K169" s="10" t="n">
        <f aca="false">IF(I169="","",IF(J169="sq ft",ROUND(I169*0.092903,0),I169))</f>
        <v>221</v>
      </c>
      <c r="L169" s="13" t="n">
        <v>44179</v>
      </c>
      <c r="M169" s="14" t="n">
        <f aca="false">IF(OR(H169="",L169=""),"",ROUND((H169-L169)/30.44,1))</f>
        <v>54.5</v>
      </c>
      <c r="N169" s="7" t="str">
        <f aca="false">IF(AND(E169&lt;&gt;"v2008",ISERROR(SEARCH("Villa",B169))),"Commercial-scale","Residential unit")</f>
        <v>Commercial-scale</v>
      </c>
      <c r="O169" s="7" t="s">
        <v>54</v>
      </c>
    </row>
    <row r="170" customFormat="false" ht="15" hidden="false" customHeight="false" outlineLevel="0" collapsed="false">
      <c r="A170" s="7" t="n">
        <v>1000191773</v>
      </c>
      <c r="B170" s="7" t="s">
        <v>288</v>
      </c>
      <c r="C170" s="7" t="s">
        <v>54</v>
      </c>
      <c r="D170" s="7" t="s">
        <v>93</v>
      </c>
      <c r="E170" s="7" t="s">
        <v>94</v>
      </c>
      <c r="F170" s="7" t="s">
        <v>49</v>
      </c>
      <c r="G170" s="7" t="n">
        <v>62</v>
      </c>
      <c r="H170" s="13" t="n">
        <v>45824</v>
      </c>
      <c r="I170" s="10" t="n">
        <v>15335</v>
      </c>
      <c r="J170" s="7" t="s">
        <v>95</v>
      </c>
      <c r="K170" s="10" t="n">
        <f aca="false">IF(I170="","",IF(J170="sq ft",ROUND(I170*0.092903,0),I170))</f>
        <v>15335</v>
      </c>
      <c r="L170" s="13" t="n">
        <v>45316</v>
      </c>
      <c r="M170" s="14" t="n">
        <f aca="false">IF(OR(H170="",L170=""),"",ROUND((H170-L170)/30.44,1))</f>
        <v>16.7</v>
      </c>
      <c r="N170" s="7" t="str">
        <f aca="false">IF(AND(E170&lt;&gt;"v2008",ISERROR(SEARCH("Villa",B170))),"Commercial-scale","Residential unit")</f>
        <v>Commercial-scale</v>
      </c>
      <c r="O170" s="7" t="s">
        <v>54</v>
      </c>
    </row>
    <row r="171" customFormat="false" ht="15" hidden="false" customHeight="false" outlineLevel="0" collapsed="false">
      <c r="A171" s="7" t="n">
        <v>1000179552</v>
      </c>
      <c r="B171" s="7" t="s">
        <v>289</v>
      </c>
      <c r="C171" s="7" t="s">
        <v>55</v>
      </c>
      <c r="D171" s="7" t="s">
        <v>93</v>
      </c>
      <c r="E171" s="7" t="s">
        <v>113</v>
      </c>
      <c r="F171" s="7" t="s">
        <v>48</v>
      </c>
      <c r="G171" s="7"/>
      <c r="H171" s="13" t="n">
        <v>45818</v>
      </c>
      <c r="I171" s="10" t="n">
        <v>5</v>
      </c>
      <c r="J171" s="7" t="s">
        <v>163</v>
      </c>
      <c r="K171" s="10" t="n">
        <f aca="false">IF(I171="","",IF(J171="sq ft",ROUND(I171*0.092903,0),I171))</f>
        <v>5</v>
      </c>
      <c r="L171" s="13" t="n">
        <v>45056</v>
      </c>
      <c r="M171" s="14" t="n">
        <f aca="false">IF(OR(H171="",L171=""),"",ROUND((H171-L171)/30.44,1))</f>
        <v>25</v>
      </c>
      <c r="N171" s="7" t="str">
        <f aca="false">IF(AND(E171&lt;&gt;"v2008",ISERROR(SEARCH("Villa",B171))),"Commercial-scale","Residential unit")</f>
        <v>Commercial-scale</v>
      </c>
      <c r="O171" s="7" t="s">
        <v>55</v>
      </c>
    </row>
    <row r="172" customFormat="false" ht="15" hidden="false" customHeight="false" outlineLevel="0" collapsed="false">
      <c r="A172" s="7" t="n">
        <v>1000193308</v>
      </c>
      <c r="B172" s="7" t="s">
        <v>290</v>
      </c>
      <c r="C172" s="7" t="s">
        <v>58</v>
      </c>
      <c r="D172" s="7" t="s">
        <v>93</v>
      </c>
      <c r="E172" s="7" t="s">
        <v>113</v>
      </c>
      <c r="F172" s="7" t="s">
        <v>48</v>
      </c>
      <c r="G172" s="7" t="n">
        <v>80</v>
      </c>
      <c r="H172" s="13" t="n">
        <v>45809</v>
      </c>
      <c r="I172" s="10" t="n">
        <v>8587</v>
      </c>
      <c r="J172" s="7" t="s">
        <v>95</v>
      </c>
      <c r="K172" s="10" t="n">
        <f aca="false">IF(I172="","",IF(J172="sq ft",ROUND(I172*0.092903,0),I172))</f>
        <v>8587</v>
      </c>
      <c r="L172" s="13" t="n">
        <v>45329</v>
      </c>
      <c r="M172" s="14" t="n">
        <f aca="false">IF(OR(H172="",L172=""),"",ROUND((H172-L172)/30.44,1))</f>
        <v>15.8</v>
      </c>
      <c r="N172" s="7" t="str">
        <f aca="false">IF(AND(E172&lt;&gt;"v2008",ISERROR(SEARCH("Villa",B172))),"Commercial-scale","Residential unit")</f>
        <v>Commercial-scale</v>
      </c>
      <c r="O172" s="7" t="s">
        <v>58</v>
      </c>
    </row>
    <row r="173" customFormat="false" ht="15" hidden="false" customHeight="false" outlineLevel="0" collapsed="false">
      <c r="A173" s="7" t="n">
        <v>1000193306</v>
      </c>
      <c r="B173" s="7" t="s">
        <v>291</v>
      </c>
      <c r="C173" s="7" t="s">
        <v>58</v>
      </c>
      <c r="D173" s="7" t="s">
        <v>93</v>
      </c>
      <c r="E173" s="7" t="s">
        <v>113</v>
      </c>
      <c r="F173" s="7" t="s">
        <v>48</v>
      </c>
      <c r="G173" s="7" t="n">
        <v>81</v>
      </c>
      <c r="H173" s="13" t="n">
        <v>45809</v>
      </c>
      <c r="I173" s="10" t="n">
        <v>7441</v>
      </c>
      <c r="J173" s="7" t="s">
        <v>95</v>
      </c>
      <c r="K173" s="10" t="n">
        <f aca="false">IF(I173="","",IF(J173="sq ft",ROUND(I173*0.092903,0),I173))</f>
        <v>7441</v>
      </c>
      <c r="L173" s="13" t="n">
        <v>45329</v>
      </c>
      <c r="M173" s="14" t="n">
        <f aca="false">IF(OR(H173="",L173=""),"",ROUND((H173-L173)/30.44,1))</f>
        <v>15.8</v>
      </c>
      <c r="N173" s="7" t="str">
        <f aca="false">IF(AND(E173&lt;&gt;"v2008",ISERROR(SEARCH("Villa",B173))),"Commercial-scale","Residential unit")</f>
        <v>Commercial-scale</v>
      </c>
      <c r="O173" s="7" t="s">
        <v>58</v>
      </c>
    </row>
    <row r="174" customFormat="false" ht="15" hidden="false" customHeight="false" outlineLevel="0" collapsed="false">
      <c r="A174" s="7" t="n">
        <v>1000211618</v>
      </c>
      <c r="B174" s="7" t="s">
        <v>292</v>
      </c>
      <c r="C174" s="7" t="s">
        <v>54</v>
      </c>
      <c r="D174" s="7" t="s">
        <v>93</v>
      </c>
      <c r="E174" s="7" t="s">
        <v>113</v>
      </c>
      <c r="F174" s="7" t="s">
        <v>49</v>
      </c>
      <c r="G174" s="7" t="n">
        <v>69</v>
      </c>
      <c r="H174" s="13" t="n">
        <v>45803</v>
      </c>
      <c r="I174" s="10" t="n">
        <v>15724</v>
      </c>
      <c r="J174" s="7" t="s">
        <v>95</v>
      </c>
      <c r="K174" s="10" t="n">
        <f aca="false">IF(I174="","",IF(J174="sq ft",ROUND(I174*0.092903,0),I174))</f>
        <v>15724</v>
      </c>
      <c r="L174" s="13" t="n">
        <v>45635</v>
      </c>
      <c r="M174" s="14" t="n">
        <f aca="false">IF(OR(H174="",L174=""),"",ROUND((H174-L174)/30.44,1))</f>
        <v>5.5</v>
      </c>
      <c r="N174" s="7" t="str">
        <f aca="false">IF(AND(E174&lt;&gt;"v2008",ISERROR(SEARCH("Villa",B174))),"Commercial-scale","Residential unit")</f>
        <v>Commercial-scale</v>
      </c>
      <c r="O174" s="7" t="s">
        <v>54</v>
      </c>
    </row>
    <row r="175" customFormat="false" ht="15" hidden="false" customHeight="false" outlineLevel="0" collapsed="false">
      <c r="A175" s="7" t="n">
        <v>1000212669</v>
      </c>
      <c r="B175" s="7" t="s">
        <v>293</v>
      </c>
      <c r="C175" s="7" t="s">
        <v>54</v>
      </c>
      <c r="D175" s="7" t="s">
        <v>93</v>
      </c>
      <c r="E175" s="7" t="s">
        <v>113</v>
      </c>
      <c r="F175" s="7" t="s">
        <v>48</v>
      </c>
      <c r="G175" s="7" t="n">
        <v>88</v>
      </c>
      <c r="H175" s="13" t="n">
        <v>45784</v>
      </c>
      <c r="I175" s="10" t="n">
        <v>170731</v>
      </c>
      <c r="J175" s="7" t="s">
        <v>106</v>
      </c>
      <c r="K175" s="10" t="n">
        <f aca="false">IF(I175="","",IF(J175="sq ft",ROUND(I175*0.092903,0),I175))</f>
        <v>15861</v>
      </c>
      <c r="L175" s="13" t="n">
        <v>45659</v>
      </c>
      <c r="M175" s="14" t="n">
        <f aca="false">IF(OR(H175="",L175=""),"",ROUND((H175-L175)/30.44,1))</f>
        <v>4.1</v>
      </c>
      <c r="N175" s="7" t="str">
        <f aca="false">IF(AND(E175&lt;&gt;"v2008",ISERROR(SEARCH("Villa",B175))),"Commercial-scale","Residential unit")</f>
        <v>Commercial-scale</v>
      </c>
      <c r="O175" s="7" t="s">
        <v>54</v>
      </c>
    </row>
    <row r="176" customFormat="false" ht="15" hidden="false" customHeight="false" outlineLevel="0" collapsed="false">
      <c r="A176" s="7" t="n">
        <v>1000139873</v>
      </c>
      <c r="B176" s="7" t="s">
        <v>294</v>
      </c>
      <c r="C176" s="7" t="s">
        <v>54</v>
      </c>
      <c r="D176" s="7" t="s">
        <v>93</v>
      </c>
      <c r="E176" s="7" t="s">
        <v>94</v>
      </c>
      <c r="F176" s="7" t="s">
        <v>49</v>
      </c>
      <c r="G176" s="7" t="n">
        <v>68</v>
      </c>
      <c r="H176" s="13" t="n">
        <v>45783</v>
      </c>
      <c r="I176" s="10" t="n">
        <v>161889</v>
      </c>
      <c r="J176" s="7" t="s">
        <v>106</v>
      </c>
      <c r="K176" s="10" t="n">
        <f aca="false">IF(I176="","",IF(J176="sq ft",ROUND(I176*0.092903,0),I176))</f>
        <v>15040</v>
      </c>
      <c r="L176" s="13" t="n">
        <v>44210</v>
      </c>
      <c r="M176" s="14" t="n">
        <f aca="false">IF(OR(H176="",L176=""),"",ROUND((H176-L176)/30.44,1))</f>
        <v>51.7</v>
      </c>
      <c r="N176" s="7" t="str">
        <f aca="false">IF(AND(E176&lt;&gt;"v2008",ISERROR(SEARCH("Villa",B176))),"Commercial-scale","Residential unit")</f>
        <v>Commercial-scale</v>
      </c>
      <c r="O176" s="7" t="s">
        <v>54</v>
      </c>
    </row>
    <row r="177" customFormat="false" ht="15" hidden="false" customHeight="false" outlineLevel="0" collapsed="false">
      <c r="A177" s="7" t="n">
        <v>1000212665</v>
      </c>
      <c r="B177" s="7" t="s">
        <v>295</v>
      </c>
      <c r="C177" s="7" t="s">
        <v>54</v>
      </c>
      <c r="D177" s="7" t="s">
        <v>93</v>
      </c>
      <c r="E177" s="7" t="s">
        <v>113</v>
      </c>
      <c r="F177" s="7" t="s">
        <v>48</v>
      </c>
      <c r="G177" s="7" t="n">
        <v>88</v>
      </c>
      <c r="H177" s="13" t="n">
        <v>45769</v>
      </c>
      <c r="I177" s="10" t="n">
        <v>218422</v>
      </c>
      <c r="J177" s="7" t="s">
        <v>106</v>
      </c>
      <c r="K177" s="10" t="n">
        <f aca="false">IF(I177="","",IF(J177="sq ft",ROUND(I177*0.092903,0),I177))</f>
        <v>20292</v>
      </c>
      <c r="L177" s="13" t="n">
        <v>45659</v>
      </c>
      <c r="M177" s="14" t="n">
        <f aca="false">IF(OR(H177="",L177=""),"",ROUND((H177-L177)/30.44,1))</f>
        <v>3.6</v>
      </c>
      <c r="N177" s="7" t="str">
        <f aca="false">IF(AND(E177&lt;&gt;"v2008",ISERROR(SEARCH("Villa",B177))),"Commercial-scale","Residential unit")</f>
        <v>Commercial-scale</v>
      </c>
      <c r="O177" s="7" t="s">
        <v>54</v>
      </c>
    </row>
    <row r="178" customFormat="false" ht="15" hidden="false" customHeight="false" outlineLevel="0" collapsed="false">
      <c r="A178" s="7" t="n">
        <v>1000196398</v>
      </c>
      <c r="B178" s="7" t="s">
        <v>296</v>
      </c>
      <c r="C178" s="7" t="s">
        <v>55</v>
      </c>
      <c r="D178" s="7" t="s">
        <v>93</v>
      </c>
      <c r="E178" s="7" t="s">
        <v>94</v>
      </c>
      <c r="F178" s="7" t="s">
        <v>49</v>
      </c>
      <c r="G178" s="7" t="n">
        <v>65</v>
      </c>
      <c r="H178" s="13" t="n">
        <v>45751</v>
      </c>
      <c r="I178" s="10" t="n">
        <v>590</v>
      </c>
      <c r="J178" s="7" t="s">
        <v>95</v>
      </c>
      <c r="K178" s="10" t="n">
        <f aca="false">IF(I178="","",IF(J178="sq ft",ROUND(I178*0.092903,0),I178))</f>
        <v>590</v>
      </c>
      <c r="L178" s="13" t="n">
        <v>45348</v>
      </c>
      <c r="M178" s="14" t="n">
        <f aca="false">IF(OR(H178="",L178=""),"",ROUND((H178-L178)/30.44,1))</f>
        <v>13.2</v>
      </c>
      <c r="N178" s="7" t="str">
        <f aca="false">IF(AND(E178&lt;&gt;"v2008",ISERROR(SEARCH("Villa",B178))),"Commercial-scale","Residential unit")</f>
        <v>Commercial-scale</v>
      </c>
      <c r="O178" s="7" t="s">
        <v>55</v>
      </c>
    </row>
    <row r="179" customFormat="false" ht="15" hidden="false" customHeight="false" outlineLevel="0" collapsed="false">
      <c r="A179" s="7" t="n">
        <v>1000154862</v>
      </c>
      <c r="B179" s="7" t="s">
        <v>297</v>
      </c>
      <c r="C179" s="7" t="s">
        <v>56</v>
      </c>
      <c r="D179" s="7" t="s">
        <v>93</v>
      </c>
      <c r="E179" s="7" t="s">
        <v>94</v>
      </c>
      <c r="F179" s="7" t="s">
        <v>51</v>
      </c>
      <c r="G179" s="7" t="n">
        <v>43</v>
      </c>
      <c r="H179" s="13" t="n">
        <v>45730</v>
      </c>
      <c r="I179" s="10" t="n">
        <v>132590</v>
      </c>
      <c r="J179" s="7" t="s">
        <v>106</v>
      </c>
      <c r="K179" s="10" t="n">
        <f aca="false">IF(I179="","",IF(J179="sq ft",ROUND(I179*0.092903,0),I179))</f>
        <v>12318</v>
      </c>
      <c r="L179" s="13" t="n">
        <v>44581</v>
      </c>
      <c r="M179" s="14" t="n">
        <f aca="false">IF(OR(H179="",L179=""),"",ROUND((H179-L179)/30.44,1))</f>
        <v>37.7</v>
      </c>
      <c r="N179" s="7" t="str">
        <f aca="false">IF(AND(E179&lt;&gt;"v2008",ISERROR(SEARCH("Villa",B179))),"Commercial-scale","Residential unit")</f>
        <v>Commercial-scale</v>
      </c>
      <c r="O179" s="7" t="s">
        <v>56</v>
      </c>
    </row>
    <row r="180" customFormat="false" ht="15" hidden="false" customHeight="false" outlineLevel="0" collapsed="false">
      <c r="A180" s="7" t="n">
        <v>1000207059</v>
      </c>
      <c r="B180" s="7" t="s">
        <v>298</v>
      </c>
      <c r="C180" s="7" t="s">
        <v>54</v>
      </c>
      <c r="D180" s="7" t="s">
        <v>93</v>
      </c>
      <c r="E180" s="7" t="s">
        <v>113</v>
      </c>
      <c r="F180" s="7" t="s">
        <v>49</v>
      </c>
      <c r="G180" s="7" t="n">
        <v>69</v>
      </c>
      <c r="H180" s="13" t="n">
        <v>45721</v>
      </c>
      <c r="I180" s="10" t="n">
        <v>976</v>
      </c>
      <c r="J180" s="7" t="s">
        <v>95</v>
      </c>
      <c r="K180" s="10" t="n">
        <f aca="false">IF(I180="","",IF(J180="sq ft",ROUND(I180*0.092903,0),I180))</f>
        <v>976</v>
      </c>
      <c r="L180" s="13" t="n">
        <v>45497</v>
      </c>
      <c r="M180" s="14" t="n">
        <f aca="false">IF(OR(H180="",L180=""),"",ROUND((H180-L180)/30.44,1))</f>
        <v>7.4</v>
      </c>
      <c r="N180" s="7" t="str">
        <f aca="false">IF(AND(E180&lt;&gt;"v2008",ISERROR(SEARCH("Villa",B180))),"Commercial-scale","Residential unit")</f>
        <v>Commercial-scale</v>
      </c>
      <c r="O180" s="7" t="s">
        <v>54</v>
      </c>
    </row>
    <row r="181" customFormat="false" ht="15" hidden="false" customHeight="false" outlineLevel="0" collapsed="false">
      <c r="A181" s="7" t="n">
        <v>1000164379</v>
      </c>
      <c r="B181" s="7" t="s">
        <v>299</v>
      </c>
      <c r="C181" s="7" t="s">
        <v>54</v>
      </c>
      <c r="D181" s="7" t="s">
        <v>93</v>
      </c>
      <c r="E181" s="7" t="s">
        <v>113</v>
      </c>
      <c r="F181" s="7" t="s">
        <v>49</v>
      </c>
      <c r="G181" s="7"/>
      <c r="H181" s="13" t="n">
        <v>45721</v>
      </c>
      <c r="I181" s="10" t="n">
        <v>3</v>
      </c>
      <c r="J181" s="7" t="s">
        <v>163</v>
      </c>
      <c r="K181" s="10" t="n">
        <f aca="false">IF(I181="","",IF(J181="sq ft",ROUND(I181*0.092903,0),I181))</f>
        <v>3</v>
      </c>
      <c r="L181" s="13" t="n">
        <v>44796</v>
      </c>
      <c r="M181" s="14" t="n">
        <f aca="false">IF(OR(H181="",L181=""),"",ROUND((H181-L181)/30.44,1))</f>
        <v>30.4</v>
      </c>
      <c r="N181" s="7" t="str">
        <f aca="false">IF(AND(E181&lt;&gt;"v2008",ISERROR(SEARCH("Villa",B181))),"Commercial-scale","Residential unit")</f>
        <v>Commercial-scale</v>
      </c>
      <c r="O181" s="7" t="s">
        <v>54</v>
      </c>
    </row>
    <row r="182" customFormat="false" ht="15" hidden="false" customHeight="false" outlineLevel="0" collapsed="false">
      <c r="A182" s="7" t="n">
        <v>1000210599</v>
      </c>
      <c r="B182" s="7" t="s">
        <v>300</v>
      </c>
      <c r="C182" s="7" t="s">
        <v>301</v>
      </c>
      <c r="D182" s="7" t="s">
        <v>93</v>
      </c>
      <c r="E182" s="7" t="s">
        <v>113</v>
      </c>
      <c r="F182" s="7" t="s">
        <v>49</v>
      </c>
      <c r="G182" s="7" t="n">
        <v>70</v>
      </c>
      <c r="H182" s="13" t="n">
        <v>45718</v>
      </c>
      <c r="I182" s="10" t="n">
        <v>1012</v>
      </c>
      <c r="J182" s="7" t="s">
        <v>95</v>
      </c>
      <c r="K182" s="10" t="n">
        <f aca="false">IF(I182="","",IF(J182="sq ft",ROUND(I182*0.092903,0),I182))</f>
        <v>1012</v>
      </c>
      <c r="L182" s="13" t="n">
        <v>45604</v>
      </c>
      <c r="M182" s="14" t="n">
        <f aca="false">IF(OR(H182="",L182=""),"",ROUND((H182-L182)/30.44,1))</f>
        <v>3.7</v>
      </c>
      <c r="N182" s="7" t="str">
        <f aca="false">IF(AND(E182&lt;&gt;"v2008",ISERROR(SEARCH("Villa",B182))),"Commercial-scale","Residential unit")</f>
        <v>Commercial-scale</v>
      </c>
      <c r="O182" s="7" t="s">
        <v>302</v>
      </c>
    </row>
    <row r="183" customFormat="false" ht="15" hidden="false" customHeight="false" outlineLevel="0" collapsed="false">
      <c r="A183" s="7" t="n">
        <v>1000171381</v>
      </c>
      <c r="B183" s="7" t="s">
        <v>303</v>
      </c>
      <c r="C183" s="7" t="s">
        <v>304</v>
      </c>
      <c r="D183" s="7" t="s">
        <v>93</v>
      </c>
      <c r="E183" s="7" t="s">
        <v>94</v>
      </c>
      <c r="F183" s="7" t="s">
        <v>48</v>
      </c>
      <c r="G183" s="7" t="n">
        <v>82</v>
      </c>
      <c r="H183" s="13" t="n">
        <v>45706</v>
      </c>
      <c r="I183" s="10" t="n">
        <v>93107</v>
      </c>
      <c r="J183" s="7" t="s">
        <v>106</v>
      </c>
      <c r="K183" s="10" t="n">
        <f aca="false">IF(I183="","",IF(J183="sq ft",ROUND(I183*0.092903,0),I183))</f>
        <v>8650</v>
      </c>
      <c r="L183" s="13" t="n">
        <v>44957</v>
      </c>
      <c r="M183" s="14" t="n">
        <f aca="false">IF(OR(H183="",L183=""),"",ROUND((H183-L183)/30.44,1))</f>
        <v>24.6</v>
      </c>
      <c r="N183" s="7" t="str">
        <f aca="false">IF(AND(E183&lt;&gt;"v2008",ISERROR(SEARCH("Villa",B183))),"Commercial-scale","Residential unit")</f>
        <v>Commercial-scale</v>
      </c>
      <c r="O183" s="7" t="s">
        <v>304</v>
      </c>
    </row>
    <row r="184" customFormat="false" ht="15" hidden="false" customHeight="false" outlineLevel="0" collapsed="false">
      <c r="A184" s="7" t="n">
        <v>1000192655</v>
      </c>
      <c r="B184" s="7" t="s">
        <v>305</v>
      </c>
      <c r="C184" s="7" t="s">
        <v>54</v>
      </c>
      <c r="D184" s="7" t="s">
        <v>93</v>
      </c>
      <c r="E184" s="7" t="s">
        <v>94</v>
      </c>
      <c r="F184" s="7" t="s">
        <v>49</v>
      </c>
      <c r="G184" s="7" t="n">
        <v>67</v>
      </c>
      <c r="H184" s="13" t="n">
        <v>45693</v>
      </c>
      <c r="I184" s="10" t="n">
        <v>842</v>
      </c>
      <c r="J184" s="7" t="s">
        <v>95</v>
      </c>
      <c r="K184" s="10" t="n">
        <f aca="false">IF(I184="","",IF(J184="sq ft",ROUND(I184*0.092903,0),I184))</f>
        <v>842</v>
      </c>
      <c r="L184" s="13" t="n">
        <v>45323</v>
      </c>
      <c r="M184" s="14" t="n">
        <f aca="false">IF(OR(H184="",L184=""),"",ROUND((H184-L184)/30.44,1))</f>
        <v>12.2</v>
      </c>
      <c r="N184" s="7" t="str">
        <f aca="false">IF(AND(E184&lt;&gt;"v2008",ISERROR(SEARCH("Villa",B184))),"Commercial-scale","Residential unit")</f>
        <v>Commercial-scale</v>
      </c>
      <c r="O184" s="7" t="s">
        <v>54</v>
      </c>
    </row>
    <row r="185" customFormat="false" ht="15" hidden="false" customHeight="false" outlineLevel="0" collapsed="false">
      <c r="A185" s="7" t="n">
        <v>1000174862</v>
      </c>
      <c r="B185" s="7" t="s">
        <v>306</v>
      </c>
      <c r="C185" s="7" t="s">
        <v>54</v>
      </c>
      <c r="D185" s="7" t="s">
        <v>93</v>
      </c>
      <c r="E185" s="7" t="s">
        <v>94</v>
      </c>
      <c r="F185" s="7" t="s">
        <v>48</v>
      </c>
      <c r="G185" s="7" t="n">
        <v>87</v>
      </c>
      <c r="H185" s="13" t="n">
        <v>45675</v>
      </c>
      <c r="I185" s="10" t="n">
        <v>3332</v>
      </c>
      <c r="J185" s="7" t="s">
        <v>95</v>
      </c>
      <c r="K185" s="10" t="n">
        <f aca="false">IF(I185="","",IF(J185="sq ft",ROUND(I185*0.092903,0),I185))</f>
        <v>3332</v>
      </c>
      <c r="L185" s="13" t="n">
        <v>45013</v>
      </c>
      <c r="M185" s="14" t="n">
        <f aca="false">IF(OR(H185="",L185=""),"",ROUND((H185-L185)/30.44,1))</f>
        <v>21.7</v>
      </c>
      <c r="N185" s="7" t="str">
        <f aca="false">IF(AND(E185&lt;&gt;"v2008",ISERROR(SEARCH("Villa",B185))),"Commercial-scale","Residential unit")</f>
        <v>Commercial-scale</v>
      </c>
      <c r="O185" s="7" t="s">
        <v>54</v>
      </c>
    </row>
    <row r="186" customFormat="false" ht="15" hidden="false" customHeight="false" outlineLevel="0" collapsed="false">
      <c r="A186" s="7" t="n">
        <v>1000171635</v>
      </c>
      <c r="B186" s="7" t="s">
        <v>307</v>
      </c>
      <c r="C186" s="7" t="s">
        <v>54</v>
      </c>
      <c r="D186" s="7" t="s">
        <v>93</v>
      </c>
      <c r="E186" s="7" t="s">
        <v>94</v>
      </c>
      <c r="F186" s="7" t="s">
        <v>49</v>
      </c>
      <c r="G186" s="7" t="n">
        <v>72</v>
      </c>
      <c r="H186" s="13" t="n">
        <v>45672</v>
      </c>
      <c r="I186" s="10" t="n">
        <v>1980</v>
      </c>
      <c r="J186" s="7" t="s">
        <v>95</v>
      </c>
      <c r="K186" s="10" t="n">
        <f aca="false">IF(I186="","",IF(J186="sq ft",ROUND(I186*0.092903,0),I186))</f>
        <v>1980</v>
      </c>
      <c r="L186" s="13" t="n">
        <v>44963</v>
      </c>
      <c r="M186" s="14" t="n">
        <f aca="false">IF(OR(H186="",L186=""),"",ROUND((H186-L186)/30.44,1))</f>
        <v>23.3</v>
      </c>
      <c r="N186" s="7" t="str">
        <f aca="false">IF(AND(E186&lt;&gt;"v2008",ISERROR(SEARCH("Villa",B186))),"Commercial-scale","Residential unit")</f>
        <v>Commercial-scale</v>
      </c>
      <c r="O186" s="7" t="s">
        <v>54</v>
      </c>
    </row>
    <row r="187" customFormat="false" ht="15" hidden="false" customHeight="false" outlineLevel="0" collapsed="false">
      <c r="A187" s="7" t="n">
        <v>1000194643</v>
      </c>
      <c r="B187" s="7" t="s">
        <v>308</v>
      </c>
      <c r="C187" s="7" t="s">
        <v>54</v>
      </c>
      <c r="D187" s="7" t="s">
        <v>93</v>
      </c>
      <c r="E187" s="7" t="s">
        <v>94</v>
      </c>
      <c r="F187" s="7" t="s">
        <v>49</v>
      </c>
      <c r="G187" s="7" t="n">
        <v>73</v>
      </c>
      <c r="H187" s="13" t="n">
        <v>45649</v>
      </c>
      <c r="I187" s="10" t="n">
        <v>216</v>
      </c>
      <c r="J187" s="7" t="s">
        <v>95</v>
      </c>
      <c r="K187" s="10" t="n">
        <f aca="false">IF(I187="","",IF(J187="sq ft",ROUND(I187*0.092903,0),I187))</f>
        <v>216</v>
      </c>
      <c r="L187" s="13" t="n">
        <v>45342</v>
      </c>
      <c r="M187" s="14" t="n">
        <f aca="false">IF(OR(H187="",L187=""),"",ROUND((H187-L187)/30.44,1))</f>
        <v>10.1</v>
      </c>
      <c r="N187" s="7" t="str">
        <f aca="false">IF(AND(E187&lt;&gt;"v2008",ISERROR(SEARCH("Villa",B187))),"Commercial-scale","Residential unit")</f>
        <v>Commercial-scale</v>
      </c>
      <c r="O187" s="7" t="s">
        <v>54</v>
      </c>
    </row>
    <row r="188" customFormat="false" ht="15" hidden="false" customHeight="false" outlineLevel="0" collapsed="false">
      <c r="A188" s="7" t="n">
        <v>1000126782</v>
      </c>
      <c r="B188" s="7" t="s">
        <v>309</v>
      </c>
      <c r="C188" s="7" t="s">
        <v>57</v>
      </c>
      <c r="D188" s="7" t="s">
        <v>93</v>
      </c>
      <c r="E188" s="7" t="s">
        <v>94</v>
      </c>
      <c r="F188" s="7" t="s">
        <v>48</v>
      </c>
      <c r="G188" s="7" t="n">
        <v>85</v>
      </c>
      <c r="H188" s="13" t="n">
        <v>45633</v>
      </c>
      <c r="I188" s="10" t="n">
        <v>18252</v>
      </c>
      <c r="J188" s="7" t="s">
        <v>95</v>
      </c>
      <c r="K188" s="10" t="n">
        <f aca="false">IF(I188="","",IF(J188="sq ft",ROUND(I188*0.092903,0),I188))</f>
        <v>18252</v>
      </c>
      <c r="L188" s="13" t="n">
        <v>43811</v>
      </c>
      <c r="M188" s="14" t="n">
        <f aca="false">IF(OR(H188="",L188=""),"",ROUND((H188-L188)/30.44,1))</f>
        <v>59.9</v>
      </c>
      <c r="N188" s="7" t="str">
        <f aca="false">IF(AND(E188&lt;&gt;"v2008",ISERROR(SEARCH("Villa",B188))),"Commercial-scale","Residential unit")</f>
        <v>Commercial-scale</v>
      </c>
      <c r="O188" s="7" t="s">
        <v>57</v>
      </c>
    </row>
    <row r="189" customFormat="false" ht="15" hidden="false" customHeight="false" outlineLevel="0" collapsed="false">
      <c r="A189" s="7" t="n">
        <v>1000148392</v>
      </c>
      <c r="B189" s="7" t="s">
        <v>310</v>
      </c>
      <c r="C189" s="7" t="s">
        <v>57</v>
      </c>
      <c r="D189" s="7" t="s">
        <v>93</v>
      </c>
      <c r="E189" s="7" t="s">
        <v>94</v>
      </c>
      <c r="F189" s="7" t="s">
        <v>48</v>
      </c>
      <c r="G189" s="7" t="n">
        <v>81</v>
      </c>
      <c r="H189" s="13" t="n">
        <v>45630</v>
      </c>
      <c r="I189" s="10" t="n">
        <v>1696</v>
      </c>
      <c r="J189" s="7" t="s">
        <v>95</v>
      </c>
      <c r="K189" s="10" t="n">
        <f aca="false">IF(I189="","",IF(J189="sq ft",ROUND(I189*0.092903,0),I189))</f>
        <v>1696</v>
      </c>
      <c r="L189" s="13" t="n">
        <v>44437</v>
      </c>
      <c r="M189" s="14" t="n">
        <f aca="false">IF(OR(H189="",L189=""),"",ROUND((H189-L189)/30.44,1))</f>
        <v>39.2</v>
      </c>
      <c r="N189" s="7" t="str">
        <f aca="false">IF(AND(E189&lt;&gt;"v2008",ISERROR(SEARCH("Villa",B189))),"Commercial-scale","Residential unit")</f>
        <v>Commercial-scale</v>
      </c>
      <c r="O189" s="7" t="s">
        <v>57</v>
      </c>
    </row>
    <row r="190" customFormat="false" ht="15" hidden="false" customHeight="false" outlineLevel="0" collapsed="false">
      <c r="A190" s="7" t="n">
        <v>1000205533</v>
      </c>
      <c r="B190" s="7" t="s">
        <v>311</v>
      </c>
      <c r="C190" s="7" t="s">
        <v>58</v>
      </c>
      <c r="D190" s="7" t="s">
        <v>93</v>
      </c>
      <c r="E190" s="7" t="s">
        <v>113</v>
      </c>
      <c r="F190" s="7" t="s">
        <v>48</v>
      </c>
      <c r="G190" s="7" t="n">
        <v>81</v>
      </c>
      <c r="H190" s="13" t="n">
        <v>45630</v>
      </c>
      <c r="I190" s="10" t="n">
        <v>71923</v>
      </c>
      <c r="J190" s="7" t="s">
        <v>95</v>
      </c>
      <c r="K190" s="10" t="n">
        <f aca="false">IF(I190="","",IF(J190="sq ft",ROUND(I190*0.092903,0),I190))</f>
        <v>71923</v>
      </c>
      <c r="L190" s="13" t="n">
        <v>45453</v>
      </c>
      <c r="M190" s="14" t="n">
        <f aca="false">IF(OR(H190="",L190=""),"",ROUND((H190-L190)/30.44,1))</f>
        <v>5.8</v>
      </c>
      <c r="N190" s="7" t="str">
        <f aca="false">IF(AND(E190&lt;&gt;"v2008",ISERROR(SEARCH("Villa",B190))),"Commercial-scale","Residential unit")</f>
        <v>Commercial-scale</v>
      </c>
      <c r="O190" s="7" t="s">
        <v>58</v>
      </c>
    </row>
    <row r="191" customFormat="false" ht="15" hidden="false" customHeight="false" outlineLevel="0" collapsed="false">
      <c r="A191" s="7" t="n">
        <v>1000207266</v>
      </c>
      <c r="B191" s="7" t="s">
        <v>312</v>
      </c>
      <c r="C191" s="7" t="s">
        <v>54</v>
      </c>
      <c r="D191" s="7" t="s">
        <v>93</v>
      </c>
      <c r="E191" s="7" t="s">
        <v>113</v>
      </c>
      <c r="F191" s="7" t="s">
        <v>49</v>
      </c>
      <c r="G191" s="7" t="n">
        <v>70</v>
      </c>
      <c r="H191" s="13" t="n">
        <v>45623</v>
      </c>
      <c r="I191" s="10" t="n">
        <v>920</v>
      </c>
      <c r="J191" s="7" t="s">
        <v>95</v>
      </c>
      <c r="K191" s="10" t="n">
        <f aca="false">IF(I191="","",IF(J191="sq ft",ROUND(I191*0.092903,0),I191))</f>
        <v>920</v>
      </c>
      <c r="L191" s="13" t="n">
        <v>45504</v>
      </c>
      <c r="M191" s="14" t="n">
        <f aca="false">IF(OR(H191="",L191=""),"",ROUND((H191-L191)/30.44,1))</f>
        <v>3.9</v>
      </c>
      <c r="N191" s="7" t="str">
        <f aca="false">IF(AND(E191&lt;&gt;"v2008",ISERROR(SEARCH("Villa",B191))),"Commercial-scale","Residential unit")</f>
        <v>Commercial-scale</v>
      </c>
      <c r="O191" s="7" t="s">
        <v>54</v>
      </c>
    </row>
    <row r="192" customFormat="false" ht="15" hidden="false" customHeight="false" outlineLevel="0" collapsed="false">
      <c r="A192" s="7" t="n">
        <v>1000191035</v>
      </c>
      <c r="B192" s="7" t="s">
        <v>313</v>
      </c>
      <c r="C192" s="7" t="s">
        <v>54</v>
      </c>
      <c r="D192" s="7" t="s">
        <v>93</v>
      </c>
      <c r="E192" s="7" t="s">
        <v>113</v>
      </c>
      <c r="F192" s="7" t="s">
        <v>49</v>
      </c>
      <c r="G192" s="7" t="n">
        <v>71</v>
      </c>
      <c r="H192" s="13" t="n">
        <v>45622</v>
      </c>
      <c r="I192" s="10" t="n">
        <v>108399</v>
      </c>
      <c r="J192" s="7" t="s">
        <v>95</v>
      </c>
      <c r="K192" s="10" t="n">
        <f aca="false">IF(I192="","",IF(J192="sq ft",ROUND(I192*0.092903,0),I192))</f>
        <v>108399</v>
      </c>
      <c r="L192" s="13" t="n">
        <v>45307</v>
      </c>
      <c r="M192" s="14" t="n">
        <f aca="false">IF(OR(H192="",L192=""),"",ROUND((H192-L192)/30.44,1))</f>
        <v>10.3</v>
      </c>
      <c r="N192" s="7" t="str">
        <f aca="false">IF(AND(E192&lt;&gt;"v2008",ISERROR(SEARCH("Villa",B192))),"Commercial-scale","Residential unit")</f>
        <v>Commercial-scale</v>
      </c>
      <c r="O192" s="7" t="s">
        <v>54</v>
      </c>
    </row>
    <row r="193" customFormat="false" ht="15" hidden="false" customHeight="false" outlineLevel="0" collapsed="false">
      <c r="A193" s="7" t="n">
        <v>1000205871</v>
      </c>
      <c r="B193" s="7" t="s">
        <v>314</v>
      </c>
      <c r="C193" s="7" t="s">
        <v>54</v>
      </c>
      <c r="D193" s="7" t="s">
        <v>93</v>
      </c>
      <c r="E193" s="7" t="s">
        <v>94</v>
      </c>
      <c r="F193" s="7" t="s">
        <v>49</v>
      </c>
      <c r="G193" s="7" t="n">
        <v>61</v>
      </c>
      <c r="H193" s="13" t="n">
        <v>45619</v>
      </c>
      <c r="I193" s="10" t="n">
        <v>6630</v>
      </c>
      <c r="J193" s="7" t="s">
        <v>106</v>
      </c>
      <c r="K193" s="10" t="n">
        <f aca="false">IF(I193="","",IF(J193="sq ft",ROUND(I193*0.092903,0),I193))</f>
        <v>616</v>
      </c>
      <c r="L193" s="13" t="n">
        <v>45466</v>
      </c>
      <c r="M193" s="14" t="n">
        <f aca="false">IF(OR(H193="",L193=""),"",ROUND((H193-L193)/30.44,1))</f>
        <v>5</v>
      </c>
      <c r="N193" s="7" t="str">
        <f aca="false">IF(AND(E193&lt;&gt;"v2008",ISERROR(SEARCH("Villa",B193))),"Commercial-scale","Residential unit")</f>
        <v>Commercial-scale</v>
      </c>
      <c r="O193" s="7" t="s">
        <v>54</v>
      </c>
    </row>
    <row r="194" customFormat="false" ht="15" hidden="false" customHeight="false" outlineLevel="0" collapsed="false">
      <c r="A194" s="7" t="n">
        <v>1000150647</v>
      </c>
      <c r="B194" s="7" t="s">
        <v>315</v>
      </c>
      <c r="C194" s="7" t="s">
        <v>58</v>
      </c>
      <c r="D194" s="7" t="s">
        <v>93</v>
      </c>
      <c r="E194" s="7" t="s">
        <v>94</v>
      </c>
      <c r="F194" s="7" t="s">
        <v>49</v>
      </c>
      <c r="G194" s="7" t="n">
        <v>66</v>
      </c>
      <c r="H194" s="13" t="n">
        <v>45616</v>
      </c>
      <c r="I194" s="10" t="n">
        <v>28309</v>
      </c>
      <c r="J194" s="7" t="s">
        <v>106</v>
      </c>
      <c r="K194" s="10" t="n">
        <f aca="false">IF(I194="","",IF(J194="sq ft",ROUND(I194*0.092903,0),I194))</f>
        <v>2630</v>
      </c>
      <c r="L194" s="13" t="n">
        <v>44488</v>
      </c>
      <c r="M194" s="14" t="n">
        <f aca="false">IF(OR(H194="",L194=""),"",ROUND((H194-L194)/30.44,1))</f>
        <v>37.1</v>
      </c>
      <c r="N194" s="7" t="str">
        <f aca="false">IF(AND(E194&lt;&gt;"v2008",ISERROR(SEARCH("Villa",B194))),"Commercial-scale","Residential unit")</f>
        <v>Commercial-scale</v>
      </c>
      <c r="O194" s="7" t="s">
        <v>58</v>
      </c>
    </row>
    <row r="195" customFormat="false" ht="15" hidden="false" customHeight="false" outlineLevel="0" collapsed="false">
      <c r="A195" s="7" t="n">
        <v>1000202501</v>
      </c>
      <c r="B195" s="7" t="s">
        <v>316</v>
      </c>
      <c r="C195" s="7" t="s">
        <v>54</v>
      </c>
      <c r="D195" s="7" t="s">
        <v>93</v>
      </c>
      <c r="E195" s="7" t="s">
        <v>113</v>
      </c>
      <c r="F195" s="7" t="s">
        <v>49</v>
      </c>
      <c r="G195" s="7" t="n">
        <v>64</v>
      </c>
      <c r="H195" s="13" t="n">
        <v>45607</v>
      </c>
      <c r="I195" s="10" t="n">
        <v>119780</v>
      </c>
      <c r="J195" s="7" t="s">
        <v>95</v>
      </c>
      <c r="K195" s="10" t="n">
        <f aca="false">IF(I195="","",IF(J195="sq ft",ROUND(I195*0.092903,0),I195))</f>
        <v>119780</v>
      </c>
      <c r="L195" s="13" t="n">
        <v>45363</v>
      </c>
      <c r="M195" s="14" t="n">
        <f aca="false">IF(OR(H195="",L195=""),"",ROUND((H195-L195)/30.44,1))</f>
        <v>8</v>
      </c>
      <c r="N195" s="7" t="str">
        <f aca="false">IF(AND(E195&lt;&gt;"v2008",ISERROR(SEARCH("Villa",B195))),"Commercial-scale","Residential unit")</f>
        <v>Commercial-scale</v>
      </c>
      <c r="O195" s="7" t="s">
        <v>54</v>
      </c>
    </row>
    <row r="196" customFormat="false" ht="15" hidden="false" customHeight="false" outlineLevel="0" collapsed="false">
      <c r="A196" s="7" t="n">
        <v>1000048779</v>
      </c>
      <c r="B196" s="7" t="s">
        <v>317</v>
      </c>
      <c r="C196" s="7" t="s">
        <v>54</v>
      </c>
      <c r="D196" s="7" t="s">
        <v>93</v>
      </c>
      <c r="E196" s="7" t="s">
        <v>129</v>
      </c>
      <c r="F196" s="7" t="s">
        <v>49</v>
      </c>
      <c r="G196" s="7" t="n">
        <v>50</v>
      </c>
      <c r="H196" s="13" t="n">
        <v>45602</v>
      </c>
      <c r="I196" s="10" t="n">
        <v>630433</v>
      </c>
      <c r="J196" s="7" t="s">
        <v>106</v>
      </c>
      <c r="K196" s="10" t="n">
        <f aca="false">IF(I196="","",IF(J196="sq ft",ROUND(I196*0.092903,0),I196))</f>
        <v>58569</v>
      </c>
      <c r="L196" s="13" t="n">
        <v>41904</v>
      </c>
      <c r="M196" s="14" t="n">
        <f aca="false">IF(OR(H196="",L196=""),"",ROUND((H196-L196)/30.44,1))</f>
        <v>121.5</v>
      </c>
      <c r="N196" s="7" t="str">
        <f aca="false">IF(AND(E196&lt;&gt;"v2008",ISERROR(SEARCH("Villa",B196))),"Commercial-scale","Residential unit")</f>
        <v>Commercial-scale</v>
      </c>
      <c r="O196" s="7" t="s">
        <v>54</v>
      </c>
    </row>
    <row r="197" customFormat="false" ht="15" hidden="false" customHeight="false" outlineLevel="0" collapsed="false">
      <c r="A197" s="7" t="n">
        <v>1000041292</v>
      </c>
      <c r="B197" s="7" t="s">
        <v>318</v>
      </c>
      <c r="C197" s="7" t="s">
        <v>54</v>
      </c>
      <c r="D197" s="7" t="s">
        <v>93</v>
      </c>
      <c r="E197" s="7" t="s">
        <v>129</v>
      </c>
      <c r="F197" s="7" t="s">
        <v>49</v>
      </c>
      <c r="G197" s="7" t="n">
        <v>64</v>
      </c>
      <c r="H197" s="13" t="n">
        <v>45588</v>
      </c>
      <c r="I197" s="10" t="n">
        <v>383282</v>
      </c>
      <c r="J197" s="7" t="s">
        <v>106</v>
      </c>
      <c r="K197" s="10" t="n">
        <f aca="false">IF(I197="","",IF(J197="sq ft",ROUND(I197*0.092903,0),I197))</f>
        <v>35608</v>
      </c>
      <c r="L197" s="13" t="n">
        <v>41740</v>
      </c>
      <c r="M197" s="14" t="n">
        <f aca="false">IF(OR(H197="",L197=""),"",ROUND((H197-L197)/30.44,1))</f>
        <v>126.4</v>
      </c>
      <c r="N197" s="7" t="str">
        <f aca="false">IF(AND(E197&lt;&gt;"v2008",ISERROR(SEARCH("Villa",B197))),"Commercial-scale","Residential unit")</f>
        <v>Commercial-scale</v>
      </c>
      <c r="O197" s="7" t="s">
        <v>54</v>
      </c>
    </row>
    <row r="198" customFormat="false" ht="15" hidden="false" customHeight="false" outlineLevel="0" collapsed="false">
      <c r="A198" s="7" t="n">
        <v>1000187686</v>
      </c>
      <c r="B198" s="7" t="s">
        <v>319</v>
      </c>
      <c r="C198" s="7" t="s">
        <v>54</v>
      </c>
      <c r="D198" s="7" t="s">
        <v>93</v>
      </c>
      <c r="E198" s="7" t="s">
        <v>94</v>
      </c>
      <c r="F198" s="7" t="s">
        <v>48</v>
      </c>
      <c r="G198" s="7" t="n">
        <v>86</v>
      </c>
      <c r="H198" s="13" t="n">
        <v>45581</v>
      </c>
      <c r="I198" s="10" t="n">
        <v>21082</v>
      </c>
      <c r="J198" s="7" t="s">
        <v>95</v>
      </c>
      <c r="K198" s="10" t="n">
        <f aca="false">IF(I198="","",IF(J198="sq ft",ROUND(I198*0.092903,0),I198))</f>
        <v>21082</v>
      </c>
      <c r="L198" s="13" t="n">
        <v>45246</v>
      </c>
      <c r="M198" s="14" t="n">
        <f aca="false">IF(OR(H198="",L198=""),"",ROUND((H198-L198)/30.44,1))</f>
        <v>11</v>
      </c>
      <c r="N198" s="7" t="str">
        <f aca="false">IF(AND(E198&lt;&gt;"v2008",ISERROR(SEARCH("Villa",B198))),"Commercial-scale","Residential unit")</f>
        <v>Commercial-scale</v>
      </c>
      <c r="O198" s="7" t="s">
        <v>54</v>
      </c>
    </row>
    <row r="199" customFormat="false" ht="15" hidden="false" customHeight="false" outlineLevel="0" collapsed="false">
      <c r="A199" s="7" t="n">
        <v>1000130893</v>
      </c>
      <c r="B199" s="7" t="s">
        <v>320</v>
      </c>
      <c r="C199" s="7" t="s">
        <v>321</v>
      </c>
      <c r="D199" s="7" t="s">
        <v>93</v>
      </c>
      <c r="E199" s="7" t="s">
        <v>94</v>
      </c>
      <c r="F199" s="7" t="s">
        <v>48</v>
      </c>
      <c r="G199" s="7" t="n">
        <v>81</v>
      </c>
      <c r="H199" s="13" t="n">
        <v>45570</v>
      </c>
      <c r="I199" s="10" t="n">
        <v>60000</v>
      </c>
      <c r="J199" s="7" t="s">
        <v>95</v>
      </c>
      <c r="K199" s="10" t="n">
        <f aca="false">IF(I199="","",IF(J199="sq ft",ROUND(I199*0.092903,0),I199))</f>
        <v>60000</v>
      </c>
      <c r="L199" s="13" t="n">
        <v>43946</v>
      </c>
      <c r="M199" s="14" t="n">
        <f aca="false">IF(OR(H199="",L199=""),"",ROUND((H199-L199)/30.44,1))</f>
        <v>53.4</v>
      </c>
      <c r="N199" s="7" t="str">
        <f aca="false">IF(AND(E199&lt;&gt;"v2008",ISERROR(SEARCH("Villa",B199))),"Commercial-scale","Residential unit")</f>
        <v>Commercial-scale</v>
      </c>
      <c r="O199" s="7" t="s">
        <v>322</v>
      </c>
    </row>
    <row r="200" customFormat="false" ht="15" hidden="false" customHeight="false" outlineLevel="0" collapsed="false">
      <c r="A200" s="7" t="n">
        <v>1000189510</v>
      </c>
      <c r="B200" s="7" t="s">
        <v>323</v>
      </c>
      <c r="C200" s="7" t="s">
        <v>54</v>
      </c>
      <c r="D200" s="7" t="s">
        <v>93</v>
      </c>
      <c r="E200" s="7" t="s">
        <v>94</v>
      </c>
      <c r="F200" s="7" t="s">
        <v>49</v>
      </c>
      <c r="G200" s="7" t="n">
        <v>63</v>
      </c>
      <c r="H200" s="13" t="n">
        <v>45559</v>
      </c>
      <c r="I200" s="10" t="n">
        <v>8300</v>
      </c>
      <c r="J200" s="7" t="s">
        <v>106</v>
      </c>
      <c r="K200" s="10" t="n">
        <f aca="false">IF(I200="","",IF(J200="sq ft",ROUND(I200*0.092903,0),I200))</f>
        <v>771</v>
      </c>
      <c r="L200" s="13" t="n">
        <v>45275</v>
      </c>
      <c r="M200" s="14" t="n">
        <f aca="false">IF(OR(H200="",L200=""),"",ROUND((H200-L200)/30.44,1))</f>
        <v>9.3</v>
      </c>
      <c r="N200" s="7" t="str">
        <f aca="false">IF(AND(E200&lt;&gt;"v2008",ISERROR(SEARCH("Villa",B200))),"Commercial-scale","Residential unit")</f>
        <v>Commercial-scale</v>
      </c>
      <c r="O200" s="7" t="s">
        <v>54</v>
      </c>
    </row>
    <row r="201" customFormat="false" ht="15" hidden="false" customHeight="false" outlineLevel="0" collapsed="false">
      <c r="A201" s="7" t="n">
        <v>1000161678</v>
      </c>
      <c r="B201" s="7" t="s">
        <v>324</v>
      </c>
      <c r="C201" s="7" t="s">
        <v>325</v>
      </c>
      <c r="D201" s="7" t="s">
        <v>93</v>
      </c>
      <c r="E201" s="7" t="s">
        <v>94</v>
      </c>
      <c r="F201" s="7" t="s">
        <v>48</v>
      </c>
      <c r="G201" s="7" t="n">
        <v>86</v>
      </c>
      <c r="H201" s="13" t="n">
        <v>45553</v>
      </c>
      <c r="I201" s="10" t="n">
        <v>11100</v>
      </c>
      <c r="J201" s="7" t="s">
        <v>95</v>
      </c>
      <c r="K201" s="10" t="n">
        <f aca="false">IF(I201="","",IF(J201="sq ft",ROUND(I201*0.092903,0),I201))</f>
        <v>11100</v>
      </c>
      <c r="L201" s="13" t="n">
        <v>44741</v>
      </c>
      <c r="M201" s="14" t="n">
        <f aca="false">IF(OR(H201="",L201=""),"",ROUND((H201-L201)/30.44,1))</f>
        <v>26.7</v>
      </c>
      <c r="N201" s="7" t="str">
        <f aca="false">IF(AND(E201&lt;&gt;"v2008",ISERROR(SEARCH("Villa",B201))),"Commercial-scale","Residential unit")</f>
        <v>Commercial-scale</v>
      </c>
      <c r="O201" s="7" t="s">
        <v>54</v>
      </c>
    </row>
    <row r="202" customFormat="false" ht="15" hidden="false" customHeight="false" outlineLevel="0" collapsed="false">
      <c r="A202" s="7" t="n">
        <v>1000202733</v>
      </c>
      <c r="B202" s="7" t="s">
        <v>326</v>
      </c>
      <c r="C202" s="7" t="s">
        <v>54</v>
      </c>
      <c r="D202" s="7" t="s">
        <v>93</v>
      </c>
      <c r="E202" s="7" t="s">
        <v>113</v>
      </c>
      <c r="F202" s="7" t="s">
        <v>49</v>
      </c>
      <c r="G202" s="7" t="n">
        <v>69</v>
      </c>
      <c r="H202" s="13" t="n">
        <v>45548</v>
      </c>
      <c r="I202" s="10" t="n">
        <v>3648</v>
      </c>
      <c r="J202" s="7" t="s">
        <v>95</v>
      </c>
      <c r="K202" s="10" t="n">
        <f aca="false">IF(I202="","",IF(J202="sq ft",ROUND(I202*0.092903,0),I202))</f>
        <v>3648</v>
      </c>
      <c r="L202" s="13" t="n">
        <v>45369</v>
      </c>
      <c r="M202" s="14" t="n">
        <f aca="false">IF(OR(H202="",L202=""),"",ROUND((H202-L202)/30.44,1))</f>
        <v>5.9</v>
      </c>
      <c r="N202" s="7" t="str">
        <f aca="false">IF(AND(E202&lt;&gt;"v2008",ISERROR(SEARCH("Villa",B202))),"Commercial-scale","Residential unit")</f>
        <v>Commercial-scale</v>
      </c>
      <c r="O202" s="7" t="s">
        <v>54</v>
      </c>
    </row>
    <row r="203" customFormat="false" ht="15" hidden="false" customHeight="false" outlineLevel="0" collapsed="false">
      <c r="A203" s="7" t="n">
        <v>1000122309</v>
      </c>
      <c r="B203" s="7" t="s">
        <v>327</v>
      </c>
      <c r="C203" s="7" t="s">
        <v>58</v>
      </c>
      <c r="D203" s="7" t="s">
        <v>93</v>
      </c>
      <c r="E203" s="7" t="s">
        <v>94</v>
      </c>
      <c r="F203" s="7" t="s">
        <v>49</v>
      </c>
      <c r="G203" s="7" t="n">
        <v>63</v>
      </c>
      <c r="H203" s="13" t="n">
        <v>45538</v>
      </c>
      <c r="I203" s="10" t="n">
        <v>5512</v>
      </c>
      <c r="J203" s="7" t="s">
        <v>95</v>
      </c>
      <c r="K203" s="10" t="n">
        <f aca="false">IF(I203="","",IF(J203="sq ft",ROUND(I203*0.092903,0),I203))</f>
        <v>5512</v>
      </c>
      <c r="L203" s="13" t="n">
        <v>43700</v>
      </c>
      <c r="M203" s="14" t="n">
        <f aca="false">IF(OR(H203="",L203=""),"",ROUND((H203-L203)/30.44,1))</f>
        <v>60.4</v>
      </c>
      <c r="N203" s="7" t="str">
        <f aca="false">IF(AND(E203&lt;&gt;"v2008",ISERROR(SEARCH("Villa",B203))),"Commercial-scale","Residential unit")</f>
        <v>Commercial-scale</v>
      </c>
      <c r="O203" s="7" t="s">
        <v>58</v>
      </c>
    </row>
    <row r="204" customFormat="false" ht="15" hidden="false" customHeight="false" outlineLevel="0" collapsed="false">
      <c r="A204" s="7" t="n">
        <v>1000183630</v>
      </c>
      <c r="B204" s="7" t="s">
        <v>328</v>
      </c>
      <c r="C204" s="7" t="s">
        <v>329</v>
      </c>
      <c r="D204" s="7" t="s">
        <v>93</v>
      </c>
      <c r="E204" s="7" t="s">
        <v>94</v>
      </c>
      <c r="F204" s="7" t="s">
        <v>49</v>
      </c>
      <c r="G204" s="7" t="n">
        <v>68</v>
      </c>
      <c r="H204" s="13" t="n">
        <v>45524</v>
      </c>
      <c r="I204" s="10" t="n">
        <v>381</v>
      </c>
      <c r="J204" s="7" t="s">
        <v>95</v>
      </c>
      <c r="K204" s="10" t="n">
        <f aca="false">IF(I204="","",IF(J204="sq ft",ROUND(I204*0.092903,0),I204))</f>
        <v>381</v>
      </c>
      <c r="L204" s="13" t="n">
        <v>45152</v>
      </c>
      <c r="M204" s="14" t="n">
        <f aca="false">IF(OR(H204="",L204=""),"",ROUND((H204-L204)/30.44,1))</f>
        <v>12.2</v>
      </c>
      <c r="N204" s="7" t="str">
        <f aca="false">IF(AND(E204&lt;&gt;"v2008",ISERROR(SEARCH("Villa",B204))),"Commercial-scale","Residential unit")</f>
        <v>Commercial-scale</v>
      </c>
      <c r="O204" s="7" t="s">
        <v>330</v>
      </c>
    </row>
    <row r="205" customFormat="false" ht="15" hidden="false" customHeight="false" outlineLevel="0" collapsed="false">
      <c r="A205" s="7" t="n">
        <v>1000158980</v>
      </c>
      <c r="B205" s="7" t="s">
        <v>331</v>
      </c>
      <c r="C205" s="7" t="s">
        <v>330</v>
      </c>
      <c r="D205" s="7" t="s">
        <v>93</v>
      </c>
      <c r="E205" s="7" t="s">
        <v>94</v>
      </c>
      <c r="F205" s="7" t="s">
        <v>51</v>
      </c>
      <c r="G205" s="7" t="n">
        <v>49</v>
      </c>
      <c r="H205" s="13" t="n">
        <v>45498</v>
      </c>
      <c r="I205" s="10" t="n">
        <v>1145</v>
      </c>
      <c r="J205" s="7" t="s">
        <v>95</v>
      </c>
      <c r="K205" s="10" t="n">
        <f aca="false">IF(I205="","",IF(J205="sq ft",ROUND(I205*0.092903,0),I205))</f>
        <v>1145</v>
      </c>
      <c r="L205" s="13" t="n">
        <v>44677</v>
      </c>
      <c r="M205" s="14" t="n">
        <f aca="false">IF(OR(H205="",L205=""),"",ROUND((H205-L205)/30.44,1))</f>
        <v>27</v>
      </c>
      <c r="N205" s="7" t="str">
        <f aca="false">IF(AND(E205&lt;&gt;"v2008",ISERROR(SEARCH("Villa",B205))),"Commercial-scale","Residential unit")</f>
        <v>Commercial-scale</v>
      </c>
      <c r="O205" s="7" t="s">
        <v>330</v>
      </c>
    </row>
    <row r="206" customFormat="false" ht="15" hidden="false" customHeight="false" outlineLevel="0" collapsed="false">
      <c r="A206" s="7" t="n">
        <v>1000203970</v>
      </c>
      <c r="B206" s="7" t="s">
        <v>332</v>
      </c>
      <c r="C206" s="7" t="s">
        <v>54</v>
      </c>
      <c r="D206" s="7" t="s">
        <v>93</v>
      </c>
      <c r="E206" s="7" t="s">
        <v>113</v>
      </c>
      <c r="F206" s="7" t="s">
        <v>49</v>
      </c>
      <c r="G206" s="7" t="n">
        <v>69</v>
      </c>
      <c r="H206" s="13" t="n">
        <v>45496</v>
      </c>
      <c r="I206" s="10" t="n">
        <v>3294</v>
      </c>
      <c r="J206" s="7" t="s">
        <v>95</v>
      </c>
      <c r="K206" s="10" t="n">
        <f aca="false">IF(I206="","",IF(J206="sq ft",ROUND(I206*0.092903,0),I206))</f>
        <v>3294</v>
      </c>
      <c r="L206" s="13" t="n">
        <v>45412</v>
      </c>
      <c r="M206" s="14" t="n">
        <f aca="false">IF(OR(H206="",L206=""),"",ROUND((H206-L206)/30.44,1))</f>
        <v>2.8</v>
      </c>
      <c r="N206" s="7" t="str">
        <f aca="false">IF(AND(E206&lt;&gt;"v2008",ISERROR(SEARCH("Villa",B206))),"Commercial-scale","Residential unit")</f>
        <v>Commercial-scale</v>
      </c>
      <c r="O206" s="7" t="s">
        <v>54</v>
      </c>
    </row>
    <row r="207" customFormat="false" ht="15" hidden="false" customHeight="false" outlineLevel="0" collapsed="false">
      <c r="A207" s="7" t="n">
        <v>1000147731</v>
      </c>
      <c r="B207" s="7" t="s">
        <v>333</v>
      </c>
      <c r="C207" s="7" t="s">
        <v>57</v>
      </c>
      <c r="D207" s="7" t="s">
        <v>93</v>
      </c>
      <c r="E207" s="7" t="s">
        <v>94</v>
      </c>
      <c r="F207" s="7" t="s">
        <v>48</v>
      </c>
      <c r="G207" s="7" t="n">
        <v>85</v>
      </c>
      <c r="H207" s="13" t="n">
        <v>45483</v>
      </c>
      <c r="I207" s="10" t="n">
        <v>20316</v>
      </c>
      <c r="J207" s="7" t="s">
        <v>95</v>
      </c>
      <c r="K207" s="10" t="n">
        <f aca="false">IF(I207="","",IF(J207="sq ft",ROUND(I207*0.092903,0),I207))</f>
        <v>20316</v>
      </c>
      <c r="L207" s="13" t="n">
        <v>44418</v>
      </c>
      <c r="M207" s="14" t="n">
        <f aca="false">IF(OR(H207="",L207=""),"",ROUND((H207-L207)/30.44,1))</f>
        <v>35</v>
      </c>
      <c r="N207" s="7" t="str">
        <f aca="false">IF(AND(E207&lt;&gt;"v2008",ISERROR(SEARCH("Villa",B207))),"Commercial-scale","Residential unit")</f>
        <v>Commercial-scale</v>
      </c>
      <c r="O207" s="7" t="s">
        <v>57</v>
      </c>
    </row>
    <row r="208" customFormat="false" ht="15" hidden="false" customHeight="false" outlineLevel="0" collapsed="false">
      <c r="A208" s="7" t="n">
        <v>1000188285</v>
      </c>
      <c r="B208" s="7" t="s">
        <v>334</v>
      </c>
      <c r="C208" s="7" t="s">
        <v>54</v>
      </c>
      <c r="D208" s="7" t="s">
        <v>93</v>
      </c>
      <c r="E208" s="7" t="s">
        <v>113</v>
      </c>
      <c r="F208" s="7" t="s">
        <v>49</v>
      </c>
      <c r="G208" s="7" t="n">
        <v>72</v>
      </c>
      <c r="H208" s="13" t="n">
        <v>45477</v>
      </c>
      <c r="I208" s="10" t="n">
        <v>38348</v>
      </c>
      <c r="J208" s="7" t="s">
        <v>95</v>
      </c>
      <c r="K208" s="10" t="n">
        <f aca="false">IF(I208="","",IF(J208="sq ft",ROUND(I208*0.092903,0),I208))</f>
        <v>38348</v>
      </c>
      <c r="L208" s="13" t="n">
        <v>45259</v>
      </c>
      <c r="M208" s="14" t="n">
        <f aca="false">IF(OR(H208="",L208=""),"",ROUND((H208-L208)/30.44,1))</f>
        <v>7.2</v>
      </c>
      <c r="N208" s="7" t="str">
        <f aca="false">IF(AND(E208&lt;&gt;"v2008",ISERROR(SEARCH("Villa",B208))),"Commercial-scale","Residential unit")</f>
        <v>Commercial-scale</v>
      </c>
      <c r="O208" s="7" t="s">
        <v>54</v>
      </c>
    </row>
    <row r="209" customFormat="false" ht="15" hidden="false" customHeight="false" outlineLevel="0" collapsed="false">
      <c r="A209" s="7" t="n">
        <v>1000202640</v>
      </c>
      <c r="B209" s="7" t="s">
        <v>335</v>
      </c>
      <c r="C209" s="7" t="s">
        <v>336</v>
      </c>
      <c r="D209" s="7" t="s">
        <v>93</v>
      </c>
      <c r="E209" s="7" t="s">
        <v>113</v>
      </c>
      <c r="F209" s="7" t="s">
        <v>49</v>
      </c>
      <c r="G209" s="7" t="n">
        <v>70</v>
      </c>
      <c r="H209" s="13" t="n">
        <v>45475</v>
      </c>
      <c r="I209" s="10" t="n">
        <v>1890</v>
      </c>
      <c r="J209" s="7" t="s">
        <v>95</v>
      </c>
      <c r="K209" s="10" t="n">
        <f aca="false">IF(I209="","",IF(J209="sq ft",ROUND(I209*0.092903,0),I209))</f>
        <v>1890</v>
      </c>
      <c r="L209" s="13" t="n">
        <v>45365</v>
      </c>
      <c r="M209" s="14" t="n">
        <f aca="false">IF(OR(H209="",L209=""),"",ROUND((H209-L209)/30.44,1))</f>
        <v>3.6</v>
      </c>
      <c r="N209" s="7" t="str">
        <f aca="false">IF(AND(E209&lt;&gt;"v2008",ISERROR(SEARCH("Villa",B209))),"Commercial-scale","Residential unit")</f>
        <v>Commercial-scale</v>
      </c>
      <c r="O209" s="7" t="s">
        <v>337</v>
      </c>
    </row>
    <row r="210" customFormat="false" ht="15" hidden="false" customHeight="false" outlineLevel="0" collapsed="false">
      <c r="A210" s="7" t="n">
        <v>1000128570</v>
      </c>
      <c r="B210" s="7" t="s">
        <v>338</v>
      </c>
      <c r="C210" s="7" t="s">
        <v>56</v>
      </c>
      <c r="D210" s="7" t="s">
        <v>93</v>
      </c>
      <c r="E210" s="7" t="s">
        <v>94</v>
      </c>
      <c r="F210" s="7" t="s">
        <v>51</v>
      </c>
      <c r="G210" s="7" t="n">
        <v>42</v>
      </c>
      <c r="H210" s="13" t="n">
        <v>45470</v>
      </c>
      <c r="I210" s="10" t="n">
        <v>3773</v>
      </c>
      <c r="J210" s="7" t="s">
        <v>95</v>
      </c>
      <c r="K210" s="10" t="n">
        <f aca="false">IF(I210="","",IF(J210="sq ft",ROUND(I210*0.092903,0),I210))</f>
        <v>3773</v>
      </c>
      <c r="L210" s="13" t="n">
        <v>43863</v>
      </c>
      <c r="M210" s="14" t="n">
        <f aca="false">IF(OR(H210="",L210=""),"",ROUND((H210-L210)/30.44,1))</f>
        <v>52.8</v>
      </c>
      <c r="N210" s="7" t="str">
        <f aca="false">IF(AND(E210&lt;&gt;"v2008",ISERROR(SEARCH("Villa",B210))),"Commercial-scale","Residential unit")</f>
        <v>Commercial-scale</v>
      </c>
      <c r="O210" s="7" t="s">
        <v>56</v>
      </c>
    </row>
    <row r="211" customFormat="false" ht="15" hidden="false" customHeight="false" outlineLevel="0" collapsed="false">
      <c r="A211" s="7" t="n">
        <v>1000185880</v>
      </c>
      <c r="B211" s="7" t="s">
        <v>339</v>
      </c>
      <c r="C211" s="7" t="s">
        <v>54</v>
      </c>
      <c r="D211" s="7" t="s">
        <v>93</v>
      </c>
      <c r="E211" s="7" t="s">
        <v>113</v>
      </c>
      <c r="F211" s="7" t="s">
        <v>49</v>
      </c>
      <c r="G211" s="7" t="n">
        <v>60</v>
      </c>
      <c r="H211" s="13" t="n">
        <v>45468</v>
      </c>
      <c r="I211" s="10" t="n">
        <v>117000</v>
      </c>
      <c r="J211" s="7" t="s">
        <v>95</v>
      </c>
      <c r="K211" s="10" t="n">
        <f aca="false">IF(I211="","",IF(J211="sq ft",ROUND(I211*0.092903,0),I211))</f>
        <v>117000</v>
      </c>
      <c r="L211" s="13" t="n">
        <v>45201</v>
      </c>
      <c r="M211" s="14" t="n">
        <f aca="false">IF(OR(H211="",L211=""),"",ROUND((H211-L211)/30.44,1))</f>
        <v>8.8</v>
      </c>
      <c r="N211" s="7" t="str">
        <f aca="false">IF(AND(E211&lt;&gt;"v2008",ISERROR(SEARCH("Villa",B211))),"Commercial-scale","Residential unit")</f>
        <v>Commercial-scale</v>
      </c>
      <c r="O211" s="7" t="s">
        <v>54</v>
      </c>
    </row>
    <row r="212" customFormat="false" ht="15" hidden="false" customHeight="false" outlineLevel="0" collapsed="false">
      <c r="A212" s="7" t="n">
        <v>1000154460</v>
      </c>
      <c r="B212" s="7" t="s">
        <v>340</v>
      </c>
      <c r="C212" s="7" t="s">
        <v>54</v>
      </c>
      <c r="D212" s="7" t="s">
        <v>93</v>
      </c>
      <c r="E212" s="7" t="s">
        <v>94</v>
      </c>
      <c r="F212" s="7" t="s">
        <v>49</v>
      </c>
      <c r="G212" s="7" t="n">
        <v>61</v>
      </c>
      <c r="H212" s="13" t="n">
        <v>45466</v>
      </c>
      <c r="I212" s="10" t="n">
        <v>105897</v>
      </c>
      <c r="J212" s="7" t="s">
        <v>95</v>
      </c>
      <c r="K212" s="10" t="n">
        <f aca="false">IF(I212="","",IF(J212="sq ft",ROUND(I212*0.092903,0),I212))</f>
        <v>105897</v>
      </c>
      <c r="L212" s="13" t="n">
        <v>44571</v>
      </c>
      <c r="M212" s="14" t="n">
        <f aca="false">IF(OR(H212="",L212=""),"",ROUND((H212-L212)/30.44,1))</f>
        <v>29.4</v>
      </c>
      <c r="N212" s="7" t="str">
        <f aca="false">IF(AND(E212&lt;&gt;"v2008",ISERROR(SEARCH("Villa",B212))),"Commercial-scale","Residential unit")</f>
        <v>Commercial-scale</v>
      </c>
      <c r="O212" s="7" t="s">
        <v>54</v>
      </c>
    </row>
    <row r="213" customFormat="false" ht="15" hidden="false" customHeight="false" outlineLevel="0" collapsed="false">
      <c r="A213" s="7" t="n">
        <v>1000193733</v>
      </c>
      <c r="B213" s="7" t="s">
        <v>341</v>
      </c>
      <c r="C213" s="7" t="s">
        <v>342</v>
      </c>
      <c r="D213" s="7" t="s">
        <v>93</v>
      </c>
      <c r="E213" s="7" t="s">
        <v>94</v>
      </c>
      <c r="F213" s="7" t="s">
        <v>49</v>
      </c>
      <c r="G213" s="7" t="n">
        <v>61</v>
      </c>
      <c r="H213" s="13" t="n">
        <v>45464</v>
      </c>
      <c r="I213" s="10" t="n">
        <v>3187</v>
      </c>
      <c r="J213" s="7" t="s">
        <v>95</v>
      </c>
      <c r="K213" s="10" t="n">
        <f aca="false">IF(I213="","",IF(J213="sq ft",ROUND(I213*0.092903,0),I213))</f>
        <v>3187</v>
      </c>
      <c r="L213" s="13" t="n">
        <v>45335</v>
      </c>
      <c r="M213" s="14" t="n">
        <f aca="false">IF(OR(H213="",L213=""),"",ROUND((H213-L213)/30.44,1))</f>
        <v>4.2</v>
      </c>
      <c r="N213" s="7" t="str">
        <f aca="false">IF(AND(E213&lt;&gt;"v2008",ISERROR(SEARCH("Villa",B213))),"Commercial-scale","Residential unit")</f>
        <v>Commercial-scale</v>
      </c>
      <c r="O213" s="7" t="s">
        <v>342</v>
      </c>
    </row>
    <row r="214" customFormat="false" ht="15" hidden="false" customHeight="false" outlineLevel="0" collapsed="false">
      <c r="A214" s="7" t="n">
        <v>1000188128</v>
      </c>
      <c r="B214" s="7" t="s">
        <v>343</v>
      </c>
      <c r="C214" s="7" t="s">
        <v>152</v>
      </c>
      <c r="D214" s="7" t="s">
        <v>93</v>
      </c>
      <c r="E214" s="7" t="s">
        <v>113</v>
      </c>
      <c r="F214" s="7" t="s">
        <v>48</v>
      </c>
      <c r="G214" s="7" t="n">
        <v>82</v>
      </c>
      <c r="H214" s="13" t="n">
        <v>45442</v>
      </c>
      <c r="I214" s="10" t="n">
        <v>435</v>
      </c>
      <c r="J214" s="7" t="s">
        <v>95</v>
      </c>
      <c r="K214" s="10" t="n">
        <f aca="false">IF(I214="","",IF(J214="sq ft",ROUND(I214*0.092903,0),I214))</f>
        <v>435</v>
      </c>
      <c r="L214" s="13" t="n">
        <v>45253</v>
      </c>
      <c r="M214" s="14" t="n">
        <f aca="false">IF(OR(H214="",L214=""),"",ROUND((H214-L214)/30.44,1))</f>
        <v>6.2</v>
      </c>
      <c r="N214" s="7" t="str">
        <f aca="false">IF(AND(E214&lt;&gt;"v2008",ISERROR(SEARCH("Villa",B214))),"Commercial-scale","Residential unit")</f>
        <v>Commercial-scale</v>
      </c>
      <c r="O214" s="7" t="s">
        <v>152</v>
      </c>
    </row>
    <row r="215" customFormat="false" ht="15" hidden="false" customHeight="false" outlineLevel="0" collapsed="false">
      <c r="A215" s="7" t="n">
        <v>1000170774</v>
      </c>
      <c r="B215" s="7" t="s">
        <v>344</v>
      </c>
      <c r="C215" s="7" t="s">
        <v>54</v>
      </c>
      <c r="D215" s="7" t="s">
        <v>93</v>
      </c>
      <c r="E215" s="7" t="s">
        <v>94</v>
      </c>
      <c r="F215" s="7" t="s">
        <v>48</v>
      </c>
      <c r="G215" s="7" t="n">
        <v>81</v>
      </c>
      <c r="H215" s="13" t="n">
        <v>45427</v>
      </c>
      <c r="I215" s="10" t="n">
        <v>177</v>
      </c>
      <c r="J215" s="7" t="s">
        <v>95</v>
      </c>
      <c r="K215" s="10" t="n">
        <f aca="false">IF(I215="","",IF(J215="sq ft",ROUND(I215*0.092903,0),I215))</f>
        <v>177</v>
      </c>
      <c r="L215" s="13" t="n">
        <v>44942</v>
      </c>
      <c r="M215" s="14" t="n">
        <f aca="false">IF(OR(H215="",L215=""),"",ROUND((H215-L215)/30.44,1))</f>
        <v>15.9</v>
      </c>
      <c r="N215" s="7" t="str">
        <f aca="false">IF(AND(E215&lt;&gt;"v2008",ISERROR(SEARCH("Villa",B215))),"Commercial-scale","Residential unit")</f>
        <v>Commercial-scale</v>
      </c>
      <c r="O215" s="7" t="s">
        <v>54</v>
      </c>
    </row>
    <row r="216" customFormat="false" ht="15" hidden="false" customHeight="false" outlineLevel="0" collapsed="false">
      <c r="A216" s="7" t="n">
        <v>1000183084</v>
      </c>
      <c r="B216" s="7" t="s">
        <v>345</v>
      </c>
      <c r="C216" s="7" t="s">
        <v>337</v>
      </c>
      <c r="D216" s="7" t="s">
        <v>93</v>
      </c>
      <c r="E216" s="7" t="s">
        <v>94</v>
      </c>
      <c r="F216" s="7" t="s">
        <v>49</v>
      </c>
      <c r="G216" s="7" t="n">
        <v>71</v>
      </c>
      <c r="H216" s="13" t="n">
        <v>45400</v>
      </c>
      <c r="I216" s="10" t="n">
        <v>411</v>
      </c>
      <c r="J216" s="7" t="s">
        <v>95</v>
      </c>
      <c r="K216" s="10" t="n">
        <f aca="false">IF(I216="","",IF(J216="sq ft",ROUND(I216*0.092903,0),I216))</f>
        <v>411</v>
      </c>
      <c r="L216" s="13" t="n">
        <v>45148</v>
      </c>
      <c r="M216" s="14" t="n">
        <f aca="false">IF(OR(H216="",L216=""),"",ROUND((H216-L216)/30.44,1))</f>
        <v>8.3</v>
      </c>
      <c r="N216" s="7" t="str">
        <f aca="false">IF(AND(E216&lt;&gt;"v2008",ISERROR(SEARCH("Villa",B216))),"Commercial-scale","Residential unit")</f>
        <v>Commercial-scale</v>
      </c>
      <c r="O216" s="7" t="s">
        <v>337</v>
      </c>
    </row>
    <row r="217" customFormat="false" ht="15" hidden="false" customHeight="false" outlineLevel="0" collapsed="false">
      <c r="A217" s="7" t="n">
        <v>1000075254</v>
      </c>
      <c r="B217" s="7" t="s">
        <v>346</v>
      </c>
      <c r="C217" s="7" t="s">
        <v>54</v>
      </c>
      <c r="D217" s="7" t="s">
        <v>93</v>
      </c>
      <c r="E217" s="7" t="s">
        <v>129</v>
      </c>
      <c r="F217" s="7" t="s">
        <v>49</v>
      </c>
      <c r="G217" s="7" t="n">
        <v>63</v>
      </c>
      <c r="H217" s="13" t="n">
        <v>45400</v>
      </c>
      <c r="I217" s="10" t="n">
        <v>655630</v>
      </c>
      <c r="J217" s="7" t="s">
        <v>106</v>
      </c>
      <c r="K217" s="10" t="n">
        <f aca="false">IF(I217="","",IF(J217="sq ft",ROUND(I217*0.092903,0),I217))</f>
        <v>60910</v>
      </c>
      <c r="L217" s="13" t="n">
        <v>42598</v>
      </c>
      <c r="M217" s="14" t="n">
        <f aca="false">IF(OR(H217="",L217=""),"",ROUND((H217-L217)/30.44,1))</f>
        <v>92</v>
      </c>
      <c r="N217" s="7" t="str">
        <f aca="false">IF(AND(E217&lt;&gt;"v2008",ISERROR(SEARCH("Villa",B217))),"Commercial-scale","Residential unit")</f>
        <v>Commercial-scale</v>
      </c>
      <c r="O217" s="7" t="s">
        <v>54</v>
      </c>
    </row>
    <row r="218" customFormat="false" ht="15" hidden="false" customHeight="false" outlineLevel="0" collapsed="false">
      <c r="A218" s="7" t="n">
        <v>1000183085</v>
      </c>
      <c r="B218" s="7" t="s">
        <v>347</v>
      </c>
      <c r="C218" s="7" t="s">
        <v>55</v>
      </c>
      <c r="D218" s="7" t="s">
        <v>93</v>
      </c>
      <c r="E218" s="7" t="s">
        <v>94</v>
      </c>
      <c r="F218" s="7" t="s">
        <v>49</v>
      </c>
      <c r="G218" s="7" t="n">
        <v>69</v>
      </c>
      <c r="H218" s="13" t="n">
        <v>45400</v>
      </c>
      <c r="I218" s="10" t="n">
        <v>478</v>
      </c>
      <c r="J218" s="7" t="s">
        <v>95</v>
      </c>
      <c r="K218" s="10" t="n">
        <f aca="false">IF(I218="","",IF(J218="sq ft",ROUND(I218*0.092903,0),I218))</f>
        <v>478</v>
      </c>
      <c r="L218" s="13" t="n">
        <v>45148</v>
      </c>
      <c r="M218" s="14" t="n">
        <f aca="false">IF(OR(H218="",L218=""),"",ROUND((H218-L218)/30.44,1))</f>
        <v>8.3</v>
      </c>
      <c r="N218" s="7" t="str">
        <f aca="false">IF(AND(E218&lt;&gt;"v2008",ISERROR(SEARCH("Villa",B218))),"Commercial-scale","Residential unit")</f>
        <v>Commercial-scale</v>
      </c>
      <c r="O218" s="7" t="s">
        <v>55</v>
      </c>
    </row>
    <row r="219" customFormat="false" ht="15" hidden="false" customHeight="false" outlineLevel="0" collapsed="false">
      <c r="A219" s="7" t="n">
        <v>1000183086</v>
      </c>
      <c r="B219" s="7" t="s">
        <v>348</v>
      </c>
      <c r="C219" s="7" t="s">
        <v>54</v>
      </c>
      <c r="D219" s="7" t="s">
        <v>93</v>
      </c>
      <c r="E219" s="7" t="s">
        <v>94</v>
      </c>
      <c r="F219" s="7" t="s">
        <v>49</v>
      </c>
      <c r="G219" s="7" t="n">
        <v>72</v>
      </c>
      <c r="H219" s="13" t="n">
        <v>45400</v>
      </c>
      <c r="I219" s="10" t="n">
        <v>276</v>
      </c>
      <c r="J219" s="7" t="s">
        <v>95</v>
      </c>
      <c r="K219" s="10" t="n">
        <f aca="false">IF(I219="","",IF(J219="sq ft",ROUND(I219*0.092903,0),I219))</f>
        <v>276</v>
      </c>
      <c r="L219" s="13" t="n">
        <v>45148</v>
      </c>
      <c r="M219" s="14" t="n">
        <f aca="false">IF(OR(H219="",L219=""),"",ROUND((H219-L219)/30.44,1))</f>
        <v>8.3</v>
      </c>
      <c r="N219" s="7" t="str">
        <f aca="false">IF(AND(E219&lt;&gt;"v2008",ISERROR(SEARCH("Villa",B219))),"Commercial-scale","Residential unit")</f>
        <v>Commercial-scale</v>
      </c>
      <c r="O219" s="7" t="s">
        <v>54</v>
      </c>
    </row>
    <row r="220" customFormat="false" ht="15" hidden="false" customHeight="false" outlineLevel="0" collapsed="false">
      <c r="A220" s="7" t="n">
        <v>1000162133</v>
      </c>
      <c r="B220" s="7" t="s">
        <v>349</v>
      </c>
      <c r="C220" s="7" t="s">
        <v>54</v>
      </c>
      <c r="D220" s="7" t="s">
        <v>93</v>
      </c>
      <c r="E220" s="7" t="s">
        <v>113</v>
      </c>
      <c r="F220" s="7" t="s">
        <v>49</v>
      </c>
      <c r="G220" s="7" t="n">
        <v>60</v>
      </c>
      <c r="H220" s="13" t="n">
        <v>45399</v>
      </c>
      <c r="I220" s="10" t="n">
        <v>49000</v>
      </c>
      <c r="J220" s="7" t="s">
        <v>95</v>
      </c>
      <c r="K220" s="10" t="n">
        <f aca="false">IF(I220="","",IF(J220="sq ft",ROUND(I220*0.092903,0),I220))</f>
        <v>49000</v>
      </c>
      <c r="L220" s="13" t="n">
        <v>44749</v>
      </c>
      <c r="M220" s="14" t="n">
        <f aca="false">IF(OR(H220="",L220=""),"",ROUND((H220-L220)/30.44,1))</f>
        <v>21.4</v>
      </c>
      <c r="N220" s="7" t="str">
        <f aca="false">IF(AND(E220&lt;&gt;"v2008",ISERROR(SEARCH("Villa",B220))),"Commercial-scale","Residential unit")</f>
        <v>Commercial-scale</v>
      </c>
      <c r="O220" s="7" t="s">
        <v>54</v>
      </c>
    </row>
    <row r="221" customFormat="false" ht="15" hidden="false" customHeight="false" outlineLevel="0" collapsed="false">
      <c r="A221" s="7" t="n">
        <v>1000179410</v>
      </c>
      <c r="B221" s="7" t="s">
        <v>350</v>
      </c>
      <c r="C221" s="7" t="s">
        <v>54</v>
      </c>
      <c r="D221" s="7" t="s">
        <v>93</v>
      </c>
      <c r="E221" s="7" t="s">
        <v>94</v>
      </c>
      <c r="F221" s="7" t="s">
        <v>49</v>
      </c>
      <c r="G221" s="7" t="n">
        <v>61</v>
      </c>
      <c r="H221" s="13" t="n">
        <v>45391</v>
      </c>
      <c r="I221" s="10" t="n">
        <v>3563</v>
      </c>
      <c r="J221" s="7" t="s">
        <v>106</v>
      </c>
      <c r="K221" s="10" t="n">
        <f aca="false">IF(I221="","",IF(J221="sq ft",ROUND(I221*0.092903,0),I221))</f>
        <v>331</v>
      </c>
      <c r="L221" s="13" t="n">
        <v>45051</v>
      </c>
      <c r="M221" s="14" t="n">
        <f aca="false">IF(OR(H221="",L221=""),"",ROUND((H221-L221)/30.44,1))</f>
        <v>11.2</v>
      </c>
      <c r="N221" s="7" t="str">
        <f aca="false">IF(AND(E221&lt;&gt;"v2008",ISERROR(SEARCH("Villa",B221))),"Commercial-scale","Residential unit")</f>
        <v>Commercial-scale</v>
      </c>
      <c r="O221" s="7" t="s">
        <v>54</v>
      </c>
    </row>
    <row r="222" customFormat="false" ht="15" hidden="false" customHeight="false" outlineLevel="0" collapsed="false">
      <c r="A222" s="7" t="n">
        <v>1000132897</v>
      </c>
      <c r="B222" s="7" t="s">
        <v>351</v>
      </c>
      <c r="C222" s="7" t="s">
        <v>54</v>
      </c>
      <c r="D222" s="7" t="s">
        <v>93</v>
      </c>
      <c r="E222" s="7" t="s">
        <v>94</v>
      </c>
      <c r="F222" s="7" t="s">
        <v>48</v>
      </c>
      <c r="G222" s="7" t="n">
        <v>88</v>
      </c>
      <c r="H222" s="13" t="n">
        <v>45380</v>
      </c>
      <c r="I222" s="10" t="n">
        <v>7763</v>
      </c>
      <c r="J222" s="7" t="s">
        <v>95</v>
      </c>
      <c r="K222" s="10" t="n">
        <f aca="false">IF(I222="","",IF(J222="sq ft",ROUND(I222*0.092903,0),I222))</f>
        <v>7763</v>
      </c>
      <c r="L222" s="13" t="n">
        <v>44019</v>
      </c>
      <c r="M222" s="14" t="n">
        <f aca="false">IF(OR(H222="",L222=""),"",ROUND((H222-L222)/30.44,1))</f>
        <v>44.7</v>
      </c>
      <c r="N222" s="7" t="str">
        <f aca="false">IF(AND(E222&lt;&gt;"v2008",ISERROR(SEARCH("Villa",B222))),"Commercial-scale","Residential unit")</f>
        <v>Commercial-scale</v>
      </c>
      <c r="O222" s="7" t="s">
        <v>54</v>
      </c>
    </row>
    <row r="223" customFormat="false" ht="15" hidden="false" customHeight="false" outlineLevel="0" collapsed="false">
      <c r="A223" s="7" t="n">
        <v>1000180810</v>
      </c>
      <c r="B223" s="7" t="s">
        <v>352</v>
      </c>
      <c r="C223" s="7" t="s">
        <v>54</v>
      </c>
      <c r="D223" s="7" t="s">
        <v>93</v>
      </c>
      <c r="E223" s="7" t="s">
        <v>94</v>
      </c>
      <c r="F223" s="7" t="s">
        <v>49</v>
      </c>
      <c r="G223" s="7" t="n">
        <v>66</v>
      </c>
      <c r="H223" s="13" t="n">
        <v>45372</v>
      </c>
      <c r="I223" s="10" t="n">
        <v>292</v>
      </c>
      <c r="J223" s="7" t="s">
        <v>95</v>
      </c>
      <c r="K223" s="10" t="n">
        <f aca="false">IF(I223="","",IF(J223="sq ft",ROUND(I223*0.092903,0),I223))</f>
        <v>292</v>
      </c>
      <c r="L223" s="13" t="n">
        <v>45089</v>
      </c>
      <c r="M223" s="14" t="n">
        <f aca="false">IF(OR(H223="",L223=""),"",ROUND((H223-L223)/30.44,1))</f>
        <v>9.3</v>
      </c>
      <c r="N223" s="7" t="str">
        <f aca="false">IF(AND(E223&lt;&gt;"v2008",ISERROR(SEARCH("Villa",B223))),"Commercial-scale","Residential unit")</f>
        <v>Commercial-scale</v>
      </c>
      <c r="O223" s="7" t="s">
        <v>54</v>
      </c>
    </row>
    <row r="224" customFormat="false" ht="15" hidden="false" customHeight="false" outlineLevel="0" collapsed="false">
      <c r="A224" s="7" t="n">
        <v>1000167658</v>
      </c>
      <c r="B224" s="7" t="s">
        <v>353</v>
      </c>
      <c r="C224" s="7" t="s">
        <v>354</v>
      </c>
      <c r="D224" s="7" t="s">
        <v>93</v>
      </c>
      <c r="E224" s="7" t="s">
        <v>94</v>
      </c>
      <c r="F224" s="7" t="s">
        <v>49</v>
      </c>
      <c r="G224" s="7" t="n">
        <v>62</v>
      </c>
      <c r="H224" s="13" t="n">
        <v>45372</v>
      </c>
      <c r="I224" s="10" t="n">
        <v>605</v>
      </c>
      <c r="J224" s="7" t="s">
        <v>95</v>
      </c>
      <c r="K224" s="10" t="n">
        <f aca="false">IF(I224="","",IF(J224="sq ft",ROUND(I224*0.092903,0),I224))</f>
        <v>605</v>
      </c>
      <c r="L224" s="13" t="n">
        <v>44866</v>
      </c>
      <c r="M224" s="14" t="n">
        <f aca="false">IF(OR(H224="",L224=""),"",ROUND((H224-L224)/30.44,1))</f>
        <v>16.6</v>
      </c>
      <c r="N224" s="7" t="str">
        <f aca="false">IF(AND(E224&lt;&gt;"v2008",ISERROR(SEARCH("Villa",B224))),"Commercial-scale","Residential unit")</f>
        <v>Commercial-scale</v>
      </c>
      <c r="O224" s="7" t="s">
        <v>354</v>
      </c>
    </row>
    <row r="225" customFormat="false" ht="15" hidden="false" customHeight="false" outlineLevel="0" collapsed="false">
      <c r="A225" s="7" t="n">
        <v>1000153442</v>
      </c>
      <c r="B225" s="7" t="s">
        <v>355</v>
      </c>
      <c r="C225" s="7" t="s">
        <v>54</v>
      </c>
      <c r="D225" s="7" t="s">
        <v>93</v>
      </c>
      <c r="E225" s="7" t="s">
        <v>113</v>
      </c>
      <c r="F225" s="7" t="s">
        <v>49</v>
      </c>
      <c r="G225" s="7" t="n">
        <v>70</v>
      </c>
      <c r="H225" s="13" t="n">
        <v>45365</v>
      </c>
      <c r="I225" s="10" t="n">
        <v>21664</v>
      </c>
      <c r="J225" s="7" t="s">
        <v>95</v>
      </c>
      <c r="K225" s="10" t="n">
        <f aca="false">IF(I225="","",IF(J225="sq ft",ROUND(I225*0.092903,0),I225))</f>
        <v>21664</v>
      </c>
      <c r="L225" s="13" t="n">
        <v>44548</v>
      </c>
      <c r="M225" s="14" t="n">
        <f aca="false">IF(OR(H225="",L225=""),"",ROUND((H225-L225)/30.44,1))</f>
        <v>26.8</v>
      </c>
      <c r="N225" s="7" t="str">
        <f aca="false">IF(AND(E225&lt;&gt;"v2008",ISERROR(SEARCH("Villa",B225))),"Commercial-scale","Residential unit")</f>
        <v>Commercial-scale</v>
      </c>
      <c r="O225" s="7" t="s">
        <v>54</v>
      </c>
    </row>
    <row r="226" customFormat="false" ht="15" hidden="false" customHeight="false" outlineLevel="0" collapsed="false">
      <c r="A226" s="7" t="n">
        <v>1000153599</v>
      </c>
      <c r="B226" s="7" t="s">
        <v>356</v>
      </c>
      <c r="C226" s="7" t="s">
        <v>54</v>
      </c>
      <c r="D226" s="7" t="s">
        <v>93</v>
      </c>
      <c r="E226" s="7" t="s">
        <v>113</v>
      </c>
      <c r="F226" s="7" t="s">
        <v>49</v>
      </c>
      <c r="G226" s="7" t="n">
        <v>60</v>
      </c>
      <c r="H226" s="13" t="n">
        <v>45363</v>
      </c>
      <c r="I226" s="10" t="n">
        <v>19943</v>
      </c>
      <c r="J226" s="7" t="s">
        <v>95</v>
      </c>
      <c r="K226" s="10" t="n">
        <f aca="false">IF(I226="","",IF(J226="sq ft",ROUND(I226*0.092903,0),I226))</f>
        <v>19943</v>
      </c>
      <c r="L226" s="13" t="n">
        <v>44552</v>
      </c>
      <c r="M226" s="14" t="n">
        <f aca="false">IF(OR(H226="",L226=""),"",ROUND((H226-L226)/30.44,1))</f>
        <v>26.6</v>
      </c>
      <c r="N226" s="7" t="str">
        <f aca="false">IF(AND(E226&lt;&gt;"v2008",ISERROR(SEARCH("Villa",B226))),"Commercial-scale","Residential unit")</f>
        <v>Commercial-scale</v>
      </c>
      <c r="O226" s="7" t="s">
        <v>54</v>
      </c>
    </row>
    <row r="227" customFormat="false" ht="15" hidden="false" customHeight="false" outlineLevel="0" collapsed="false">
      <c r="A227" s="7" t="n">
        <v>1000153379</v>
      </c>
      <c r="B227" s="7" t="s">
        <v>357</v>
      </c>
      <c r="C227" s="7" t="s">
        <v>54</v>
      </c>
      <c r="D227" s="7" t="s">
        <v>93</v>
      </c>
      <c r="E227" s="7" t="s">
        <v>113</v>
      </c>
      <c r="F227" s="7" t="s">
        <v>50</v>
      </c>
      <c r="G227" s="7" t="n">
        <v>55</v>
      </c>
      <c r="H227" s="13" t="n">
        <v>45363</v>
      </c>
      <c r="I227" s="10" t="n">
        <v>24108</v>
      </c>
      <c r="J227" s="7" t="s">
        <v>95</v>
      </c>
      <c r="K227" s="10" t="n">
        <f aca="false">IF(I227="","",IF(J227="sq ft",ROUND(I227*0.092903,0),I227))</f>
        <v>24108</v>
      </c>
      <c r="L227" s="13" t="n">
        <v>44548</v>
      </c>
      <c r="M227" s="14" t="n">
        <f aca="false">IF(OR(H227="",L227=""),"",ROUND((H227-L227)/30.44,1))</f>
        <v>26.8</v>
      </c>
      <c r="N227" s="7" t="str">
        <f aca="false">IF(AND(E227&lt;&gt;"v2008",ISERROR(SEARCH("Villa",B227))),"Commercial-scale","Residential unit")</f>
        <v>Commercial-scale</v>
      </c>
      <c r="O227" s="7" t="s">
        <v>54</v>
      </c>
    </row>
    <row r="228" customFormat="false" ht="15" hidden="false" customHeight="false" outlineLevel="0" collapsed="false">
      <c r="A228" s="7" t="n">
        <v>1000153377</v>
      </c>
      <c r="B228" s="7" t="s">
        <v>358</v>
      </c>
      <c r="C228" s="7" t="s">
        <v>54</v>
      </c>
      <c r="D228" s="7" t="s">
        <v>93</v>
      </c>
      <c r="E228" s="7" t="s">
        <v>113</v>
      </c>
      <c r="F228" s="7" t="s">
        <v>49</v>
      </c>
      <c r="G228" s="7" t="n">
        <v>71</v>
      </c>
      <c r="H228" s="13" t="n">
        <v>45363</v>
      </c>
      <c r="I228" s="10" t="n">
        <v>33965</v>
      </c>
      <c r="J228" s="7" t="s">
        <v>95</v>
      </c>
      <c r="K228" s="10" t="n">
        <f aca="false">IF(I228="","",IF(J228="sq ft",ROUND(I228*0.092903,0),I228))</f>
        <v>33965</v>
      </c>
      <c r="L228" s="13" t="n">
        <v>44548</v>
      </c>
      <c r="M228" s="14" t="n">
        <f aca="false">IF(OR(H228="",L228=""),"",ROUND((H228-L228)/30.44,1))</f>
        <v>26.8</v>
      </c>
      <c r="N228" s="7" t="str">
        <f aca="false">IF(AND(E228&lt;&gt;"v2008",ISERROR(SEARCH("Villa",B228))),"Commercial-scale","Residential unit")</f>
        <v>Commercial-scale</v>
      </c>
      <c r="O228" s="7" t="s">
        <v>54</v>
      </c>
    </row>
    <row r="229" customFormat="false" ht="15" hidden="false" customHeight="false" outlineLevel="0" collapsed="false">
      <c r="A229" s="7" t="n">
        <v>1000169188</v>
      </c>
      <c r="B229" s="7" t="s">
        <v>359</v>
      </c>
      <c r="C229" s="7" t="s">
        <v>54</v>
      </c>
      <c r="D229" s="7" t="s">
        <v>93</v>
      </c>
      <c r="E229" s="7" t="s">
        <v>94</v>
      </c>
      <c r="F229" s="7" t="s">
        <v>48</v>
      </c>
      <c r="G229" s="7" t="n">
        <v>93</v>
      </c>
      <c r="H229" s="13" t="n">
        <v>45358</v>
      </c>
      <c r="I229" s="10" t="n">
        <v>74400</v>
      </c>
      <c r="J229" s="7" t="s">
        <v>95</v>
      </c>
      <c r="K229" s="10" t="n">
        <f aca="false">IF(I229="","",IF(J229="sq ft",ROUND(I229*0.092903,0),I229))</f>
        <v>74400</v>
      </c>
      <c r="L229" s="13" t="n">
        <v>44902</v>
      </c>
      <c r="M229" s="14" t="n">
        <f aca="false">IF(OR(H229="",L229=""),"",ROUND((H229-L229)/30.44,1))</f>
        <v>15</v>
      </c>
      <c r="N229" s="7" t="str">
        <f aca="false">IF(AND(E229&lt;&gt;"v2008",ISERROR(SEARCH("Villa",B229))),"Commercial-scale","Residential unit")</f>
        <v>Commercial-scale</v>
      </c>
      <c r="O229" s="7" t="s">
        <v>54</v>
      </c>
    </row>
    <row r="230" customFormat="false" ht="15" hidden="false" customHeight="false" outlineLevel="0" collapsed="false">
      <c r="A230" s="7" t="n">
        <v>1000181906</v>
      </c>
      <c r="B230" s="7" t="s">
        <v>360</v>
      </c>
      <c r="C230" s="7" t="s">
        <v>54</v>
      </c>
      <c r="D230" s="7" t="s">
        <v>93</v>
      </c>
      <c r="E230" s="7" t="s">
        <v>94</v>
      </c>
      <c r="F230" s="7" t="s">
        <v>49</v>
      </c>
      <c r="G230" s="7" t="n">
        <v>74</v>
      </c>
      <c r="H230" s="13" t="n">
        <v>45357</v>
      </c>
      <c r="I230" s="10" t="n">
        <v>222</v>
      </c>
      <c r="J230" s="7" t="s">
        <v>95</v>
      </c>
      <c r="K230" s="10" t="n">
        <f aca="false">IF(I230="","",IF(J230="sq ft",ROUND(I230*0.092903,0),I230))</f>
        <v>222</v>
      </c>
      <c r="L230" s="13" t="n">
        <v>45120</v>
      </c>
      <c r="M230" s="14" t="n">
        <f aca="false">IF(OR(H230="",L230=""),"",ROUND((H230-L230)/30.44,1))</f>
        <v>7.8</v>
      </c>
      <c r="N230" s="7" t="str">
        <f aca="false">IF(AND(E230&lt;&gt;"v2008",ISERROR(SEARCH("Villa",B230))),"Commercial-scale","Residential unit")</f>
        <v>Commercial-scale</v>
      </c>
      <c r="O230" s="7" t="s">
        <v>54</v>
      </c>
    </row>
    <row r="231" customFormat="false" ht="15" hidden="false" customHeight="false" outlineLevel="0" collapsed="false">
      <c r="A231" s="7" t="n">
        <v>1000056019</v>
      </c>
      <c r="B231" s="7" t="s">
        <v>361</v>
      </c>
      <c r="C231" s="7" t="s">
        <v>304</v>
      </c>
      <c r="D231" s="7" t="s">
        <v>93</v>
      </c>
      <c r="E231" s="7" t="s">
        <v>129</v>
      </c>
      <c r="F231" s="7" t="s">
        <v>49</v>
      </c>
      <c r="G231" s="7" t="n">
        <v>63</v>
      </c>
      <c r="H231" s="13" t="n">
        <v>45346</v>
      </c>
      <c r="I231" s="10" t="n">
        <v>127836</v>
      </c>
      <c r="J231" s="7" t="s">
        <v>106</v>
      </c>
      <c r="K231" s="10" t="n">
        <f aca="false">IF(I231="","",IF(J231="sq ft",ROUND(I231*0.092903,0),I231))</f>
        <v>11876</v>
      </c>
      <c r="L231" s="13" t="n">
        <v>42080</v>
      </c>
      <c r="M231" s="14" t="n">
        <f aca="false">IF(OR(H231="",L231=""),"",ROUND((H231-L231)/30.44,1))</f>
        <v>107.3</v>
      </c>
      <c r="N231" s="7" t="str">
        <f aca="false">IF(AND(E231&lt;&gt;"v2008",ISERROR(SEARCH("Villa",B231))),"Commercial-scale","Residential unit")</f>
        <v>Commercial-scale</v>
      </c>
      <c r="O231" s="7" t="s">
        <v>304</v>
      </c>
    </row>
    <row r="232" customFormat="false" ht="15" hidden="false" customHeight="false" outlineLevel="0" collapsed="false">
      <c r="A232" s="7" t="n">
        <v>1000145620</v>
      </c>
      <c r="B232" s="7" t="s">
        <v>362</v>
      </c>
      <c r="C232" s="7" t="s">
        <v>57</v>
      </c>
      <c r="D232" s="7" t="s">
        <v>93</v>
      </c>
      <c r="E232" s="7" t="s">
        <v>94</v>
      </c>
      <c r="F232" s="7" t="s">
        <v>49</v>
      </c>
      <c r="G232" s="7" t="n">
        <v>67</v>
      </c>
      <c r="H232" s="13" t="n">
        <v>45342</v>
      </c>
      <c r="I232" s="10" t="n">
        <v>38800</v>
      </c>
      <c r="J232" s="7" t="s">
        <v>95</v>
      </c>
      <c r="K232" s="10" t="n">
        <f aca="false">IF(I232="","",IF(J232="sq ft",ROUND(I232*0.092903,0),I232))</f>
        <v>38800</v>
      </c>
      <c r="L232" s="13" t="n">
        <v>44367</v>
      </c>
      <c r="M232" s="14" t="n">
        <f aca="false">IF(OR(H232="",L232=""),"",ROUND((H232-L232)/30.44,1))</f>
        <v>32</v>
      </c>
      <c r="N232" s="7" t="str">
        <f aca="false">IF(AND(E232&lt;&gt;"v2008",ISERROR(SEARCH("Villa",B232))),"Commercial-scale","Residential unit")</f>
        <v>Commercial-scale</v>
      </c>
      <c r="O232" s="7" t="s">
        <v>57</v>
      </c>
    </row>
    <row r="233" customFormat="false" ht="15" hidden="false" customHeight="false" outlineLevel="0" collapsed="false">
      <c r="A233" s="7" t="n">
        <v>1000180269</v>
      </c>
      <c r="B233" s="7" t="s">
        <v>363</v>
      </c>
      <c r="C233" s="7" t="s">
        <v>364</v>
      </c>
      <c r="D233" s="7" t="s">
        <v>93</v>
      </c>
      <c r="E233" s="7" t="s">
        <v>94</v>
      </c>
      <c r="F233" s="7" t="s">
        <v>50</v>
      </c>
      <c r="G233" s="7" t="n">
        <v>51</v>
      </c>
      <c r="H233" s="13" t="n">
        <v>45337</v>
      </c>
      <c r="I233" s="10" t="n">
        <v>10400</v>
      </c>
      <c r="J233" s="7" t="s">
        <v>95</v>
      </c>
      <c r="K233" s="10" t="n">
        <f aca="false">IF(I233="","",IF(J233="sq ft",ROUND(I233*0.092903,0),I233))</f>
        <v>10400</v>
      </c>
      <c r="L233" s="13" t="n">
        <v>45076</v>
      </c>
      <c r="M233" s="14" t="n">
        <f aca="false">IF(OR(H233="",L233=""),"",ROUND((H233-L233)/30.44,1))</f>
        <v>8.6</v>
      </c>
      <c r="N233" s="7" t="str">
        <f aca="false">IF(AND(E233&lt;&gt;"v2008",ISERROR(SEARCH("Villa",B233))),"Commercial-scale","Residential unit")</f>
        <v>Commercial-scale</v>
      </c>
      <c r="O233" s="7" t="s">
        <v>55</v>
      </c>
    </row>
    <row r="234" customFormat="false" ht="15" hidden="false" customHeight="false" outlineLevel="0" collapsed="false">
      <c r="A234" s="7" t="n">
        <v>1000166291</v>
      </c>
      <c r="B234" s="7" t="s">
        <v>365</v>
      </c>
      <c r="C234" s="7" t="s">
        <v>55</v>
      </c>
      <c r="D234" s="7" t="s">
        <v>93</v>
      </c>
      <c r="E234" s="7" t="s">
        <v>113</v>
      </c>
      <c r="F234" s="7" t="s">
        <v>49</v>
      </c>
      <c r="G234" s="7" t="n">
        <v>63</v>
      </c>
      <c r="H234" s="13" t="n">
        <v>45328</v>
      </c>
      <c r="I234" s="10" t="n">
        <v>41230</v>
      </c>
      <c r="J234" s="7" t="s">
        <v>95</v>
      </c>
      <c r="K234" s="10" t="n">
        <f aca="false">IF(I234="","",IF(J234="sq ft",ROUND(I234*0.092903,0),I234))</f>
        <v>41230</v>
      </c>
      <c r="L234" s="13" t="n">
        <v>44837</v>
      </c>
      <c r="M234" s="14" t="n">
        <f aca="false">IF(OR(H234="",L234=""),"",ROUND((H234-L234)/30.44,1))</f>
        <v>16.1</v>
      </c>
      <c r="N234" s="7" t="str">
        <f aca="false">IF(AND(E234&lt;&gt;"v2008",ISERROR(SEARCH("Villa",B234))),"Commercial-scale","Residential unit")</f>
        <v>Commercial-scale</v>
      </c>
      <c r="O234" s="7" t="s">
        <v>55</v>
      </c>
    </row>
    <row r="235" customFormat="false" ht="15" hidden="false" customHeight="false" outlineLevel="0" collapsed="false">
      <c r="A235" s="7" t="n">
        <v>1000143941</v>
      </c>
      <c r="B235" s="7" t="s">
        <v>366</v>
      </c>
      <c r="C235" s="7" t="s">
        <v>54</v>
      </c>
      <c r="D235" s="7" t="s">
        <v>93</v>
      </c>
      <c r="E235" s="7" t="s">
        <v>94</v>
      </c>
      <c r="F235" s="7" t="s">
        <v>48</v>
      </c>
      <c r="G235" s="7" t="n">
        <v>88</v>
      </c>
      <c r="H235" s="13" t="n">
        <v>45315</v>
      </c>
      <c r="I235" s="10" t="n">
        <v>20656</v>
      </c>
      <c r="J235" s="7" t="s">
        <v>95</v>
      </c>
      <c r="K235" s="10" t="n">
        <f aca="false">IF(I235="","",IF(J235="sq ft",ROUND(I235*0.092903,0),I235))</f>
        <v>20656</v>
      </c>
      <c r="L235" s="13" t="n">
        <v>44319</v>
      </c>
      <c r="M235" s="14" t="n">
        <f aca="false">IF(OR(H235="",L235=""),"",ROUND((H235-L235)/30.44,1))</f>
        <v>32.7</v>
      </c>
      <c r="N235" s="7" t="str">
        <f aca="false">IF(AND(E235&lt;&gt;"v2008",ISERROR(SEARCH("Villa",B235))),"Commercial-scale","Residential unit")</f>
        <v>Commercial-scale</v>
      </c>
      <c r="O235" s="7" t="s">
        <v>54</v>
      </c>
    </row>
    <row r="236" customFormat="false" ht="15" hidden="false" customHeight="false" outlineLevel="0" collapsed="false">
      <c r="A236" s="7" t="n">
        <v>1000153240</v>
      </c>
      <c r="B236" s="7" t="s">
        <v>367</v>
      </c>
      <c r="C236" s="7" t="s">
        <v>54</v>
      </c>
      <c r="D236" s="7" t="s">
        <v>93</v>
      </c>
      <c r="E236" s="7" t="s">
        <v>113</v>
      </c>
      <c r="F236" s="7" t="s">
        <v>49</v>
      </c>
      <c r="G236" s="7" t="n">
        <v>63</v>
      </c>
      <c r="H236" s="13" t="n">
        <v>45309</v>
      </c>
      <c r="I236" s="10" t="n">
        <v>86112</v>
      </c>
      <c r="J236" s="7" t="s">
        <v>95</v>
      </c>
      <c r="K236" s="10" t="n">
        <f aca="false">IF(I236="","",IF(J236="sq ft",ROUND(I236*0.092903,0),I236))</f>
        <v>86112</v>
      </c>
      <c r="L236" s="13" t="n">
        <v>44547</v>
      </c>
      <c r="M236" s="14" t="n">
        <f aca="false">IF(OR(H236="",L236=""),"",ROUND((H236-L236)/30.44,1))</f>
        <v>25</v>
      </c>
      <c r="N236" s="7" t="str">
        <f aca="false">IF(AND(E236&lt;&gt;"v2008",ISERROR(SEARCH("Villa",B236))),"Commercial-scale","Residential unit")</f>
        <v>Commercial-scale</v>
      </c>
      <c r="O236" s="7" t="s">
        <v>54</v>
      </c>
    </row>
    <row r="237" customFormat="false" ht="15" hidden="false" customHeight="false" outlineLevel="0" collapsed="false">
      <c r="A237" s="7" t="n">
        <v>1000126927</v>
      </c>
      <c r="B237" s="7" t="s">
        <v>368</v>
      </c>
      <c r="C237" s="7" t="s">
        <v>57</v>
      </c>
      <c r="D237" s="7" t="s">
        <v>93</v>
      </c>
      <c r="E237" s="7" t="s">
        <v>94</v>
      </c>
      <c r="F237" s="7" t="s">
        <v>48</v>
      </c>
      <c r="G237" s="7" t="n">
        <v>80</v>
      </c>
      <c r="H237" s="13" t="n">
        <v>45307</v>
      </c>
      <c r="I237" s="10" t="n">
        <v>7576</v>
      </c>
      <c r="J237" s="7" t="s">
        <v>95</v>
      </c>
      <c r="K237" s="10" t="n">
        <f aca="false">IF(I237="","",IF(J237="sq ft",ROUND(I237*0.092903,0),I237))</f>
        <v>7576</v>
      </c>
      <c r="L237" s="13" t="n">
        <v>43818</v>
      </c>
      <c r="M237" s="14" t="n">
        <f aca="false">IF(OR(H237="",L237=""),"",ROUND((H237-L237)/30.44,1))</f>
        <v>48.9</v>
      </c>
      <c r="N237" s="7" t="str">
        <f aca="false">IF(AND(E237&lt;&gt;"v2008",ISERROR(SEARCH("Villa",B237))),"Commercial-scale","Residential unit")</f>
        <v>Commercial-scale</v>
      </c>
      <c r="O237" s="7" t="s">
        <v>57</v>
      </c>
    </row>
    <row r="238" customFormat="false" ht="15" hidden="false" customHeight="false" outlineLevel="0" collapsed="false">
      <c r="A238" s="7" t="n">
        <v>1000150672</v>
      </c>
      <c r="B238" s="7" t="s">
        <v>369</v>
      </c>
      <c r="C238" s="7" t="s">
        <v>57</v>
      </c>
      <c r="D238" s="7" t="s">
        <v>93</v>
      </c>
      <c r="E238" s="7" t="s">
        <v>94</v>
      </c>
      <c r="F238" s="7" t="s">
        <v>49</v>
      </c>
      <c r="G238" s="7" t="n">
        <v>66</v>
      </c>
      <c r="H238" s="13" t="n">
        <v>45305</v>
      </c>
      <c r="I238" s="10" t="n">
        <v>54250</v>
      </c>
      <c r="J238" s="7" t="s">
        <v>95</v>
      </c>
      <c r="K238" s="10" t="n">
        <f aca="false">IF(I238="","",IF(J238="sq ft",ROUND(I238*0.092903,0),I238))</f>
        <v>54250</v>
      </c>
      <c r="L238" s="13" t="n">
        <v>44488</v>
      </c>
      <c r="M238" s="14" t="n">
        <f aca="false">IF(OR(H238="",L238=""),"",ROUND((H238-L238)/30.44,1))</f>
        <v>26.8</v>
      </c>
      <c r="N238" s="7" t="str">
        <f aca="false">IF(AND(E238&lt;&gt;"v2008",ISERROR(SEARCH("Villa",B238))),"Commercial-scale","Residential unit")</f>
        <v>Residential unit</v>
      </c>
      <c r="O238" s="7" t="s">
        <v>57</v>
      </c>
    </row>
    <row r="239" customFormat="false" ht="15" hidden="false" customHeight="false" outlineLevel="0" collapsed="false">
      <c r="A239" s="7" t="n">
        <v>1000181918</v>
      </c>
      <c r="B239" s="7" t="s">
        <v>370</v>
      </c>
      <c r="C239" s="7" t="s">
        <v>54</v>
      </c>
      <c r="D239" s="7" t="s">
        <v>93</v>
      </c>
      <c r="E239" s="7" t="s">
        <v>113</v>
      </c>
      <c r="F239" s="7" t="s">
        <v>49</v>
      </c>
      <c r="G239" s="7" t="n">
        <v>60</v>
      </c>
      <c r="H239" s="13" t="n">
        <v>45277</v>
      </c>
      <c r="I239" s="10" t="n">
        <v>6909</v>
      </c>
      <c r="J239" s="7" t="s">
        <v>95</v>
      </c>
      <c r="K239" s="10" t="n">
        <f aca="false">IF(I239="","",IF(J239="sq ft",ROUND(I239*0.092903,0),I239))</f>
        <v>6909</v>
      </c>
      <c r="L239" s="13" t="n">
        <v>45120</v>
      </c>
      <c r="M239" s="14" t="n">
        <f aca="false">IF(OR(H239="",L239=""),"",ROUND((H239-L239)/30.44,1))</f>
        <v>5.2</v>
      </c>
      <c r="N239" s="7" t="str">
        <f aca="false">IF(AND(E239&lt;&gt;"v2008",ISERROR(SEARCH("Villa",B239))),"Commercial-scale","Residential unit")</f>
        <v>Commercial-scale</v>
      </c>
      <c r="O239" s="7" t="s">
        <v>54</v>
      </c>
    </row>
    <row r="240" customFormat="false" ht="15" hidden="false" customHeight="false" outlineLevel="0" collapsed="false">
      <c r="A240" s="7" t="n">
        <v>1000167664</v>
      </c>
      <c r="B240" s="7" t="s">
        <v>371</v>
      </c>
      <c r="C240" s="7" t="s">
        <v>372</v>
      </c>
      <c r="D240" s="7" t="s">
        <v>93</v>
      </c>
      <c r="E240" s="7" t="s">
        <v>94</v>
      </c>
      <c r="F240" s="7" t="s">
        <v>49</v>
      </c>
      <c r="G240" s="7" t="n">
        <v>62</v>
      </c>
      <c r="H240" s="13" t="n">
        <v>45275</v>
      </c>
      <c r="I240" s="10" t="n">
        <v>513</v>
      </c>
      <c r="J240" s="7" t="s">
        <v>95</v>
      </c>
      <c r="K240" s="10" t="n">
        <f aca="false">IF(I240="","",IF(J240="sq ft",ROUND(I240*0.092903,0),I240))</f>
        <v>513</v>
      </c>
      <c r="L240" s="13" t="n">
        <v>44866</v>
      </c>
      <c r="M240" s="14" t="n">
        <f aca="false">IF(OR(H240="",L240=""),"",ROUND((H240-L240)/30.44,1))</f>
        <v>13.4</v>
      </c>
      <c r="N240" s="7" t="str">
        <f aca="false">IF(AND(E240&lt;&gt;"v2008",ISERROR(SEARCH("Villa",B240))),"Commercial-scale","Residential unit")</f>
        <v>Commercial-scale</v>
      </c>
      <c r="O240" s="7" t="s">
        <v>372</v>
      </c>
    </row>
    <row r="241" customFormat="false" ht="15" hidden="false" customHeight="false" outlineLevel="0" collapsed="false">
      <c r="A241" s="7" t="n">
        <v>1000169368</v>
      </c>
      <c r="B241" s="7" t="s">
        <v>373</v>
      </c>
      <c r="C241" s="7" t="s">
        <v>105</v>
      </c>
      <c r="D241" s="7" t="s">
        <v>93</v>
      </c>
      <c r="E241" s="7" t="s">
        <v>113</v>
      </c>
      <c r="F241" s="7" t="s">
        <v>49</v>
      </c>
      <c r="G241" s="7" t="n">
        <v>72</v>
      </c>
      <c r="H241" s="13" t="n">
        <v>45246</v>
      </c>
      <c r="I241" s="10" t="n">
        <v>13720</v>
      </c>
      <c r="J241" s="7" t="s">
        <v>95</v>
      </c>
      <c r="K241" s="10" t="n">
        <f aca="false">IF(I241="","",IF(J241="sq ft",ROUND(I241*0.092903,0),I241))</f>
        <v>13720</v>
      </c>
      <c r="L241" s="13" t="n">
        <v>44907</v>
      </c>
      <c r="M241" s="14" t="n">
        <f aca="false">IF(OR(H241="",L241=""),"",ROUND((H241-L241)/30.44,1))</f>
        <v>11.1</v>
      </c>
      <c r="N241" s="7" t="str">
        <f aca="false">IF(AND(E241&lt;&gt;"v2008",ISERROR(SEARCH("Villa",B241))),"Commercial-scale","Residential unit")</f>
        <v>Commercial-scale</v>
      </c>
      <c r="O241" s="7" t="s">
        <v>105</v>
      </c>
    </row>
    <row r="242" customFormat="false" ht="15" hidden="false" customHeight="false" outlineLevel="0" collapsed="false">
      <c r="A242" s="7" t="n">
        <v>1000149323</v>
      </c>
      <c r="B242" s="7" t="s">
        <v>374</v>
      </c>
      <c r="C242" s="7" t="s">
        <v>54</v>
      </c>
      <c r="D242" s="7" t="s">
        <v>93</v>
      </c>
      <c r="E242" s="7" t="s">
        <v>94</v>
      </c>
      <c r="F242" s="7" t="s">
        <v>49</v>
      </c>
      <c r="G242" s="7" t="n">
        <v>65</v>
      </c>
      <c r="H242" s="13" t="n">
        <v>45209</v>
      </c>
      <c r="I242" s="10" t="n">
        <v>2916</v>
      </c>
      <c r="J242" s="7" t="s">
        <v>95</v>
      </c>
      <c r="K242" s="10" t="n">
        <f aca="false">IF(I242="","",IF(J242="sq ft",ROUND(I242*0.092903,0),I242))</f>
        <v>2916</v>
      </c>
      <c r="L242" s="13" t="n">
        <v>44452</v>
      </c>
      <c r="M242" s="14" t="n">
        <f aca="false">IF(OR(H242="",L242=""),"",ROUND((H242-L242)/30.44,1))</f>
        <v>24.9</v>
      </c>
      <c r="N242" s="7" t="str">
        <f aca="false">IF(AND(E242&lt;&gt;"v2008",ISERROR(SEARCH("Villa",B242))),"Commercial-scale","Residential unit")</f>
        <v>Commercial-scale</v>
      </c>
      <c r="O242" s="7" t="s">
        <v>54</v>
      </c>
    </row>
    <row r="243" customFormat="false" ht="15" hidden="false" customHeight="false" outlineLevel="0" collapsed="false">
      <c r="A243" s="7" t="n">
        <v>1000159711</v>
      </c>
      <c r="B243" s="7" t="s">
        <v>375</v>
      </c>
      <c r="C243" s="7" t="s">
        <v>54</v>
      </c>
      <c r="D243" s="7" t="s">
        <v>93</v>
      </c>
      <c r="E243" s="7" t="s">
        <v>94</v>
      </c>
      <c r="F243" s="7" t="s">
        <v>51</v>
      </c>
      <c r="G243" s="7" t="n">
        <v>47</v>
      </c>
      <c r="H243" s="13" t="n">
        <v>45198</v>
      </c>
      <c r="I243" s="10" t="n">
        <v>60990</v>
      </c>
      <c r="J243" s="7" t="s">
        <v>95</v>
      </c>
      <c r="K243" s="10" t="n">
        <f aca="false">IF(I243="","",IF(J243="sq ft",ROUND(I243*0.092903,0),I243))</f>
        <v>60990</v>
      </c>
      <c r="L243" s="13" t="n">
        <v>44697</v>
      </c>
      <c r="M243" s="14" t="n">
        <f aca="false">IF(OR(H243="",L243=""),"",ROUND((H243-L243)/30.44,1))</f>
        <v>16.5</v>
      </c>
      <c r="N243" s="7" t="str">
        <f aca="false">IF(AND(E243&lt;&gt;"v2008",ISERROR(SEARCH("Villa",B243))),"Commercial-scale","Residential unit")</f>
        <v>Commercial-scale</v>
      </c>
      <c r="O243" s="7" t="s">
        <v>54</v>
      </c>
    </row>
    <row r="244" customFormat="false" ht="15" hidden="false" customHeight="false" outlineLevel="0" collapsed="false">
      <c r="A244" s="7" t="n">
        <v>1000129244</v>
      </c>
      <c r="B244" s="7" t="s">
        <v>57</v>
      </c>
      <c r="C244" s="7" t="s">
        <v>57</v>
      </c>
      <c r="D244" s="7" t="s">
        <v>93</v>
      </c>
      <c r="E244" s="7" t="s">
        <v>113</v>
      </c>
      <c r="F244" s="7" t="s">
        <v>48</v>
      </c>
      <c r="G244" s="7"/>
      <c r="H244" s="13" t="n">
        <v>45188</v>
      </c>
      <c r="I244" s="10" t="n">
        <v>27696</v>
      </c>
      <c r="J244" s="7" t="s">
        <v>163</v>
      </c>
      <c r="K244" s="10" t="n">
        <f aca="false">IF(I244="","",IF(J244="sq ft",ROUND(I244*0.092903,0),I244))</f>
        <v>27696</v>
      </c>
      <c r="L244" s="13" t="n">
        <v>43885</v>
      </c>
      <c r="M244" s="14" t="n">
        <f aca="false">IF(OR(H244="",L244=""),"",ROUND((H244-L244)/30.44,1))</f>
        <v>42.8</v>
      </c>
      <c r="N244" s="7" t="str">
        <f aca="false">IF(AND(E244&lt;&gt;"v2008",ISERROR(SEARCH("Villa",B244))),"Commercial-scale","Residential unit")</f>
        <v>Commercial-scale</v>
      </c>
      <c r="O244" s="7" t="s">
        <v>57</v>
      </c>
    </row>
    <row r="245" customFormat="false" ht="15" hidden="false" customHeight="false" outlineLevel="0" collapsed="false">
      <c r="A245" s="7" t="n">
        <v>1000132758</v>
      </c>
      <c r="B245" s="7" t="s">
        <v>376</v>
      </c>
      <c r="C245" s="7" t="s">
        <v>377</v>
      </c>
      <c r="D245" s="7" t="s">
        <v>93</v>
      </c>
      <c r="E245" s="7" t="s">
        <v>113</v>
      </c>
      <c r="F245" s="7" t="s">
        <v>49</v>
      </c>
      <c r="G245" s="7" t="n">
        <v>68</v>
      </c>
      <c r="H245" s="13" t="n">
        <v>45176</v>
      </c>
      <c r="I245" s="10" t="n">
        <v>1833</v>
      </c>
      <c r="J245" s="7" t="s">
        <v>95</v>
      </c>
      <c r="K245" s="10" t="n">
        <f aca="false">IF(I245="","",IF(J245="sq ft",ROUND(I245*0.092903,0),I245))</f>
        <v>1833</v>
      </c>
      <c r="L245" s="13" t="n">
        <v>44013</v>
      </c>
      <c r="M245" s="14" t="n">
        <f aca="false">IF(OR(H245="",L245=""),"",ROUND((H245-L245)/30.44,1))</f>
        <v>38.2</v>
      </c>
      <c r="N245" s="7" t="str">
        <f aca="false">IF(AND(E245&lt;&gt;"v2008",ISERROR(SEARCH("Villa",B245))),"Commercial-scale","Residential unit")</f>
        <v>Commercial-scale</v>
      </c>
      <c r="O245" s="7" t="s">
        <v>55</v>
      </c>
    </row>
    <row r="246" customFormat="false" ht="15" hidden="false" customHeight="false" outlineLevel="0" collapsed="false">
      <c r="A246" s="7" t="n">
        <v>1000133412</v>
      </c>
      <c r="B246" s="7" t="s">
        <v>378</v>
      </c>
      <c r="C246" s="7" t="s">
        <v>54</v>
      </c>
      <c r="D246" s="7" t="s">
        <v>93</v>
      </c>
      <c r="E246" s="7" t="s">
        <v>94</v>
      </c>
      <c r="F246" s="7" t="s">
        <v>49</v>
      </c>
      <c r="G246" s="7" t="n">
        <v>62</v>
      </c>
      <c r="H246" s="13" t="n">
        <v>45168</v>
      </c>
      <c r="I246" s="10" t="n">
        <v>4588</v>
      </c>
      <c r="J246" s="7" t="s">
        <v>95</v>
      </c>
      <c r="K246" s="10" t="n">
        <f aca="false">IF(I246="","",IF(J246="sq ft",ROUND(I246*0.092903,0),I246))</f>
        <v>4588</v>
      </c>
      <c r="L246" s="13" t="n">
        <v>44039</v>
      </c>
      <c r="M246" s="14" t="n">
        <f aca="false">IF(OR(H246="",L246=""),"",ROUND((H246-L246)/30.44,1))</f>
        <v>37.1</v>
      </c>
      <c r="N246" s="7" t="str">
        <f aca="false">IF(AND(E246&lt;&gt;"v2008",ISERROR(SEARCH("Villa",B246))),"Commercial-scale","Residential unit")</f>
        <v>Commercial-scale</v>
      </c>
      <c r="O246" s="7" t="s">
        <v>54</v>
      </c>
    </row>
    <row r="247" customFormat="false" ht="15" hidden="false" customHeight="false" outlineLevel="0" collapsed="false">
      <c r="A247" s="7" t="n">
        <v>1000167647</v>
      </c>
      <c r="B247" s="7" t="s">
        <v>379</v>
      </c>
      <c r="C247" s="7" t="s">
        <v>54</v>
      </c>
      <c r="D247" s="7" t="s">
        <v>93</v>
      </c>
      <c r="E247" s="7" t="s">
        <v>94</v>
      </c>
      <c r="F247" s="7" t="s">
        <v>49</v>
      </c>
      <c r="G247" s="7" t="n">
        <v>65</v>
      </c>
      <c r="H247" s="13" t="n">
        <v>45163</v>
      </c>
      <c r="I247" s="10" t="n">
        <v>258</v>
      </c>
      <c r="J247" s="7" t="s">
        <v>95</v>
      </c>
      <c r="K247" s="10" t="n">
        <f aca="false">IF(I247="","",IF(J247="sq ft",ROUND(I247*0.092903,0),I247))</f>
        <v>258</v>
      </c>
      <c r="L247" s="13" t="n">
        <v>44866</v>
      </c>
      <c r="M247" s="14" t="n">
        <f aca="false">IF(OR(H247="",L247=""),"",ROUND((H247-L247)/30.44,1))</f>
        <v>9.8</v>
      </c>
      <c r="N247" s="7" t="str">
        <f aca="false">IF(AND(E247&lt;&gt;"v2008",ISERROR(SEARCH("Villa",B247))),"Commercial-scale","Residential unit")</f>
        <v>Commercial-scale</v>
      </c>
      <c r="O247" s="7" t="s">
        <v>54</v>
      </c>
    </row>
    <row r="248" customFormat="false" ht="15" hidden="false" customHeight="false" outlineLevel="0" collapsed="false">
      <c r="A248" s="7" t="n">
        <v>1000133392</v>
      </c>
      <c r="B248" s="7" t="s">
        <v>380</v>
      </c>
      <c r="C248" s="7" t="s">
        <v>54</v>
      </c>
      <c r="D248" s="7" t="s">
        <v>93</v>
      </c>
      <c r="E248" s="7" t="s">
        <v>94</v>
      </c>
      <c r="F248" s="7" t="s">
        <v>49</v>
      </c>
      <c r="G248" s="7" t="n">
        <v>62</v>
      </c>
      <c r="H248" s="13" t="n">
        <v>45155</v>
      </c>
      <c r="I248" s="10" t="n">
        <v>3428</v>
      </c>
      <c r="J248" s="7" t="s">
        <v>95</v>
      </c>
      <c r="K248" s="10" t="n">
        <f aca="false">IF(I248="","",IF(J248="sq ft",ROUND(I248*0.092903,0),I248))</f>
        <v>3428</v>
      </c>
      <c r="L248" s="13" t="n">
        <v>44039</v>
      </c>
      <c r="M248" s="14" t="n">
        <f aca="false">IF(OR(H248="",L248=""),"",ROUND((H248-L248)/30.44,1))</f>
        <v>36.7</v>
      </c>
      <c r="N248" s="7" t="str">
        <f aca="false">IF(AND(E248&lt;&gt;"v2008",ISERROR(SEARCH("Villa",B248))),"Commercial-scale","Residential unit")</f>
        <v>Commercial-scale</v>
      </c>
      <c r="O248" s="7" t="s">
        <v>54</v>
      </c>
    </row>
    <row r="249" customFormat="false" ht="15" hidden="false" customHeight="false" outlineLevel="0" collapsed="false">
      <c r="A249" s="7" t="n">
        <v>1000167642</v>
      </c>
      <c r="B249" s="7" t="s">
        <v>381</v>
      </c>
      <c r="C249" s="7" t="s">
        <v>55</v>
      </c>
      <c r="D249" s="7" t="s">
        <v>93</v>
      </c>
      <c r="E249" s="7" t="s">
        <v>94</v>
      </c>
      <c r="F249" s="7" t="s">
        <v>49</v>
      </c>
      <c r="G249" s="7" t="n">
        <v>68</v>
      </c>
      <c r="H249" s="13" t="n">
        <v>45139</v>
      </c>
      <c r="I249" s="10" t="n">
        <v>75</v>
      </c>
      <c r="J249" s="7" t="s">
        <v>95</v>
      </c>
      <c r="K249" s="10" t="n">
        <f aca="false">IF(I249="","",IF(J249="sq ft",ROUND(I249*0.092903,0),I249))</f>
        <v>75</v>
      </c>
      <c r="L249" s="13" t="n">
        <v>44866</v>
      </c>
      <c r="M249" s="14" t="n">
        <f aca="false">IF(OR(H249="",L249=""),"",ROUND((H249-L249)/30.44,1))</f>
        <v>9</v>
      </c>
      <c r="N249" s="7" t="str">
        <f aca="false">IF(AND(E249&lt;&gt;"v2008",ISERROR(SEARCH("Villa",B249))),"Commercial-scale","Residential unit")</f>
        <v>Commercial-scale</v>
      </c>
      <c r="O249" s="7" t="s">
        <v>55</v>
      </c>
    </row>
    <row r="250" customFormat="false" ht="15" hidden="false" customHeight="false" outlineLevel="0" collapsed="false">
      <c r="A250" s="7" t="n">
        <v>1000174256</v>
      </c>
      <c r="B250" s="7" t="s">
        <v>382</v>
      </c>
      <c r="C250" s="7" t="s">
        <v>54</v>
      </c>
      <c r="D250" s="7" t="s">
        <v>93</v>
      </c>
      <c r="E250" s="7" t="s">
        <v>94</v>
      </c>
      <c r="F250" s="7" t="s">
        <v>49</v>
      </c>
      <c r="G250" s="7" t="n">
        <v>66</v>
      </c>
      <c r="H250" s="13" t="n">
        <v>45105</v>
      </c>
      <c r="I250" s="10" t="n">
        <v>215</v>
      </c>
      <c r="J250" s="7" t="s">
        <v>95</v>
      </c>
      <c r="K250" s="10" t="n">
        <f aca="false">IF(I250="","",IF(J250="sq ft",ROUND(I250*0.092903,0),I250))</f>
        <v>215</v>
      </c>
      <c r="L250" s="13" t="n">
        <v>45002</v>
      </c>
      <c r="M250" s="14" t="n">
        <f aca="false">IF(OR(H250="",L250=""),"",ROUND((H250-L250)/30.44,1))</f>
        <v>3.4</v>
      </c>
      <c r="N250" s="7" t="str">
        <f aca="false">IF(AND(E250&lt;&gt;"v2008",ISERROR(SEARCH("Villa",B250))),"Commercial-scale","Residential unit")</f>
        <v>Commercial-scale</v>
      </c>
      <c r="O250" s="7" t="s">
        <v>54</v>
      </c>
    </row>
    <row r="251" customFormat="false" ht="15" hidden="false" customHeight="false" outlineLevel="0" collapsed="false">
      <c r="A251" s="7" t="n">
        <v>1000167861</v>
      </c>
      <c r="B251" s="7" t="s">
        <v>383</v>
      </c>
      <c r="C251" s="7" t="s">
        <v>55</v>
      </c>
      <c r="D251" s="7" t="s">
        <v>93</v>
      </c>
      <c r="E251" s="7" t="s">
        <v>113</v>
      </c>
      <c r="F251" s="7" t="s">
        <v>49</v>
      </c>
      <c r="G251" s="7" t="n">
        <v>76</v>
      </c>
      <c r="H251" s="13" t="n">
        <v>45099</v>
      </c>
      <c r="I251" s="10" t="n">
        <v>18200</v>
      </c>
      <c r="J251" s="7" t="s">
        <v>95</v>
      </c>
      <c r="K251" s="10" t="n">
        <f aca="false">IF(I251="","",IF(J251="sq ft",ROUND(I251*0.092903,0),I251))</f>
        <v>18200</v>
      </c>
      <c r="L251" s="13" t="n">
        <v>44871</v>
      </c>
      <c r="M251" s="14" t="n">
        <f aca="false">IF(OR(H251="",L251=""),"",ROUND((H251-L251)/30.44,1))</f>
        <v>7.5</v>
      </c>
      <c r="N251" s="7" t="str">
        <f aca="false">IF(AND(E251&lt;&gt;"v2008",ISERROR(SEARCH("Villa",B251))),"Commercial-scale","Residential unit")</f>
        <v>Commercial-scale</v>
      </c>
      <c r="O251" s="7" t="s">
        <v>55</v>
      </c>
    </row>
    <row r="252" customFormat="false" ht="15" hidden="false" customHeight="false" outlineLevel="0" collapsed="false">
      <c r="A252" s="7" t="n">
        <v>1000121205</v>
      </c>
      <c r="B252" s="7" t="s">
        <v>384</v>
      </c>
      <c r="C252" s="7" t="s">
        <v>56</v>
      </c>
      <c r="D252" s="7" t="s">
        <v>93</v>
      </c>
      <c r="E252" s="7" t="s">
        <v>94</v>
      </c>
      <c r="F252" s="7" t="s">
        <v>50</v>
      </c>
      <c r="G252" s="7" t="n">
        <v>50</v>
      </c>
      <c r="H252" s="13" t="n">
        <v>45089</v>
      </c>
      <c r="I252" s="10" t="n">
        <v>662955</v>
      </c>
      <c r="J252" s="7" t="s">
        <v>106</v>
      </c>
      <c r="K252" s="10" t="n">
        <f aca="false">IF(I252="","",IF(J252="sq ft",ROUND(I252*0.092903,0),I252))</f>
        <v>61591</v>
      </c>
      <c r="L252" s="13" t="n">
        <v>43663</v>
      </c>
      <c r="M252" s="14" t="n">
        <f aca="false">IF(OR(H252="",L252=""),"",ROUND((H252-L252)/30.44,1))</f>
        <v>46.8</v>
      </c>
      <c r="N252" s="7" t="str">
        <f aca="false">IF(AND(E252&lt;&gt;"v2008",ISERROR(SEARCH("Villa",B252))),"Commercial-scale","Residential unit")</f>
        <v>Commercial-scale</v>
      </c>
      <c r="O252" s="7" t="s">
        <v>56</v>
      </c>
    </row>
    <row r="253" customFormat="false" ht="15" hidden="false" customHeight="false" outlineLevel="0" collapsed="false">
      <c r="A253" s="7" t="n">
        <v>1000174316</v>
      </c>
      <c r="B253" s="7" t="s">
        <v>385</v>
      </c>
      <c r="C253" s="7" t="s">
        <v>54</v>
      </c>
      <c r="D253" s="7" t="s">
        <v>93</v>
      </c>
      <c r="E253" s="7" t="s">
        <v>113</v>
      </c>
      <c r="F253" s="7" t="s">
        <v>49</v>
      </c>
      <c r="G253" s="7" t="n">
        <v>71</v>
      </c>
      <c r="H253" s="13" t="n">
        <v>45083</v>
      </c>
      <c r="I253" s="10" t="n">
        <v>28000</v>
      </c>
      <c r="J253" s="7" t="s">
        <v>95</v>
      </c>
      <c r="K253" s="10" t="n">
        <f aca="false">IF(I253="","",IF(J253="sq ft",ROUND(I253*0.092903,0),I253))</f>
        <v>28000</v>
      </c>
      <c r="L253" s="13" t="n">
        <v>45002</v>
      </c>
      <c r="M253" s="14" t="n">
        <f aca="false">IF(OR(H253="",L253=""),"",ROUND((H253-L253)/30.44,1))</f>
        <v>2.7</v>
      </c>
      <c r="N253" s="7" t="str">
        <f aca="false">IF(AND(E253&lt;&gt;"v2008",ISERROR(SEARCH("Villa",B253))),"Commercial-scale","Residential unit")</f>
        <v>Commercial-scale</v>
      </c>
      <c r="O253" s="7" t="s">
        <v>54</v>
      </c>
    </row>
    <row r="254" customFormat="false" ht="15" hidden="false" customHeight="false" outlineLevel="0" collapsed="false">
      <c r="A254" s="7" t="n">
        <v>1000164388</v>
      </c>
      <c r="B254" s="7" t="s">
        <v>386</v>
      </c>
      <c r="C254" s="7" t="s">
        <v>58</v>
      </c>
      <c r="D254" s="7" t="s">
        <v>93</v>
      </c>
      <c r="E254" s="7" t="s">
        <v>113</v>
      </c>
      <c r="F254" s="7" t="s">
        <v>49</v>
      </c>
      <c r="G254" s="7" t="n">
        <v>72</v>
      </c>
      <c r="H254" s="13" t="n">
        <v>45050</v>
      </c>
      <c r="I254" s="10" t="n">
        <v>78815</v>
      </c>
      <c r="J254" s="7" t="s">
        <v>95</v>
      </c>
      <c r="K254" s="10" t="n">
        <f aca="false">IF(I254="","",IF(J254="sq ft",ROUND(I254*0.092903,0),I254))</f>
        <v>78815</v>
      </c>
      <c r="L254" s="13" t="n">
        <v>44796</v>
      </c>
      <c r="M254" s="14" t="n">
        <f aca="false">IF(OR(H254="",L254=""),"",ROUND((H254-L254)/30.44,1))</f>
        <v>8.3</v>
      </c>
      <c r="N254" s="7" t="str">
        <f aca="false">IF(AND(E254&lt;&gt;"v2008",ISERROR(SEARCH("Villa",B254))),"Commercial-scale","Residential unit")</f>
        <v>Commercial-scale</v>
      </c>
      <c r="O254" s="7" t="s">
        <v>58</v>
      </c>
    </row>
    <row r="255" customFormat="false" ht="15" hidden="false" customHeight="false" outlineLevel="0" collapsed="false">
      <c r="A255" s="7" t="n">
        <v>1000133860</v>
      </c>
      <c r="B255" s="7" t="s">
        <v>387</v>
      </c>
      <c r="C255" s="7" t="s">
        <v>54</v>
      </c>
      <c r="D255" s="7" t="s">
        <v>93</v>
      </c>
      <c r="E255" s="7" t="s">
        <v>94</v>
      </c>
      <c r="F255" s="7" t="s">
        <v>51</v>
      </c>
      <c r="G255" s="7" t="n">
        <v>45</v>
      </c>
      <c r="H255" s="13" t="n">
        <v>45041</v>
      </c>
      <c r="I255" s="10" t="n">
        <v>18581</v>
      </c>
      <c r="J255" s="7" t="s">
        <v>106</v>
      </c>
      <c r="K255" s="10" t="n">
        <f aca="false">IF(I255="","",IF(J255="sq ft",ROUND(I255*0.092903,0),I255))</f>
        <v>1726</v>
      </c>
      <c r="L255" s="13" t="n">
        <v>44060</v>
      </c>
      <c r="M255" s="14" t="n">
        <f aca="false">IF(OR(H255="",L255=""),"",ROUND((H255-L255)/30.44,1))</f>
        <v>32.2</v>
      </c>
      <c r="N255" s="7" t="str">
        <f aca="false">IF(AND(E255&lt;&gt;"v2008",ISERROR(SEARCH("Villa",B255))),"Commercial-scale","Residential unit")</f>
        <v>Commercial-scale</v>
      </c>
      <c r="O255" s="7" t="s">
        <v>54</v>
      </c>
    </row>
    <row r="256" customFormat="false" ht="15" hidden="false" customHeight="false" outlineLevel="0" collapsed="false">
      <c r="A256" s="7" t="n">
        <v>1000021062</v>
      </c>
      <c r="B256" s="7" t="s">
        <v>388</v>
      </c>
      <c r="C256" s="7" t="s">
        <v>54</v>
      </c>
      <c r="D256" s="7" t="s">
        <v>93</v>
      </c>
      <c r="E256" s="7" t="s">
        <v>129</v>
      </c>
      <c r="F256" s="7" t="s">
        <v>51</v>
      </c>
      <c r="G256" s="7" t="n">
        <v>42</v>
      </c>
      <c r="H256" s="13" t="n">
        <v>45013</v>
      </c>
      <c r="I256" s="10" t="n">
        <v>726456</v>
      </c>
      <c r="J256" s="7" t="s">
        <v>106</v>
      </c>
      <c r="K256" s="10" t="n">
        <f aca="false">IF(I256="","",IF(J256="sq ft",ROUND(I256*0.092903,0),I256))</f>
        <v>67490</v>
      </c>
      <c r="L256" s="13" t="n">
        <v>40897</v>
      </c>
      <c r="M256" s="14" t="n">
        <f aca="false">IF(OR(H256="",L256=""),"",ROUND((H256-L256)/30.44,1))</f>
        <v>135.2</v>
      </c>
      <c r="N256" s="7" t="str">
        <f aca="false">IF(AND(E256&lt;&gt;"v2008",ISERROR(SEARCH("Villa",B256))),"Commercial-scale","Residential unit")</f>
        <v>Commercial-scale</v>
      </c>
      <c r="O256" s="7" t="s">
        <v>54</v>
      </c>
    </row>
    <row r="257" customFormat="false" ht="15" hidden="false" customHeight="false" outlineLevel="0" collapsed="false">
      <c r="A257" s="7" t="n">
        <v>1000021060</v>
      </c>
      <c r="B257" s="7" t="s">
        <v>389</v>
      </c>
      <c r="C257" s="7" t="s">
        <v>55</v>
      </c>
      <c r="D257" s="7" t="s">
        <v>93</v>
      </c>
      <c r="E257" s="7" t="s">
        <v>129</v>
      </c>
      <c r="F257" s="7" t="s">
        <v>51</v>
      </c>
      <c r="G257" s="7" t="n">
        <v>47</v>
      </c>
      <c r="H257" s="13" t="n">
        <v>45013</v>
      </c>
      <c r="I257" s="10" t="n">
        <v>1068468</v>
      </c>
      <c r="J257" s="7" t="s">
        <v>106</v>
      </c>
      <c r="K257" s="10" t="n">
        <f aca="false">IF(I257="","",IF(J257="sq ft",ROUND(I257*0.092903,0),I257))</f>
        <v>99264</v>
      </c>
      <c r="L257" s="13" t="n">
        <v>40897</v>
      </c>
      <c r="M257" s="14" t="n">
        <f aca="false">IF(OR(H257="",L257=""),"",ROUND((H257-L257)/30.44,1))</f>
        <v>135.2</v>
      </c>
      <c r="N257" s="7" t="str">
        <f aca="false">IF(AND(E257&lt;&gt;"v2008",ISERROR(SEARCH("Villa",B257))),"Commercial-scale","Residential unit")</f>
        <v>Commercial-scale</v>
      </c>
      <c r="O257" s="7" t="s">
        <v>55</v>
      </c>
    </row>
    <row r="258" customFormat="false" ht="15" hidden="false" customHeight="false" outlineLevel="0" collapsed="false">
      <c r="A258" s="7" t="n">
        <v>1000021058</v>
      </c>
      <c r="B258" s="7" t="s">
        <v>390</v>
      </c>
      <c r="C258" s="7" t="s">
        <v>55</v>
      </c>
      <c r="D258" s="7" t="s">
        <v>93</v>
      </c>
      <c r="E258" s="7" t="s">
        <v>129</v>
      </c>
      <c r="F258" s="7" t="s">
        <v>51</v>
      </c>
      <c r="G258" s="7" t="n">
        <v>48</v>
      </c>
      <c r="H258" s="13" t="n">
        <v>45013</v>
      </c>
      <c r="I258" s="10" t="n">
        <v>495312</v>
      </c>
      <c r="J258" s="7" t="s">
        <v>106</v>
      </c>
      <c r="K258" s="10" t="n">
        <f aca="false">IF(I258="","",IF(J258="sq ft",ROUND(I258*0.092903,0),I258))</f>
        <v>46016</v>
      </c>
      <c r="L258" s="13" t="n">
        <v>40897</v>
      </c>
      <c r="M258" s="14" t="n">
        <f aca="false">IF(OR(H258="",L258=""),"",ROUND((H258-L258)/30.44,1))</f>
        <v>135.2</v>
      </c>
      <c r="N258" s="7" t="str">
        <f aca="false">IF(AND(E258&lt;&gt;"v2008",ISERROR(SEARCH("Villa",B258))),"Commercial-scale","Residential unit")</f>
        <v>Commercial-scale</v>
      </c>
      <c r="O258" s="7" t="s">
        <v>55</v>
      </c>
    </row>
    <row r="259" customFormat="false" ht="15" hidden="false" customHeight="false" outlineLevel="0" collapsed="false">
      <c r="A259" s="7" t="n">
        <v>1000165018</v>
      </c>
      <c r="B259" s="7" t="s">
        <v>391</v>
      </c>
      <c r="C259" s="7" t="s">
        <v>56</v>
      </c>
      <c r="D259" s="7" t="s">
        <v>93</v>
      </c>
      <c r="E259" s="7" t="s">
        <v>94</v>
      </c>
      <c r="F259" s="7" t="s">
        <v>49</v>
      </c>
      <c r="G259" s="7" t="n">
        <v>66</v>
      </c>
      <c r="H259" s="13" t="n">
        <v>45010</v>
      </c>
      <c r="I259" s="10" t="n">
        <v>285</v>
      </c>
      <c r="J259" s="7" t="s">
        <v>95</v>
      </c>
      <c r="K259" s="10" t="n">
        <f aca="false">IF(I259="","",IF(J259="sq ft",ROUND(I259*0.092903,0),I259))</f>
        <v>285</v>
      </c>
      <c r="L259" s="13" t="n">
        <v>44811</v>
      </c>
      <c r="M259" s="14" t="n">
        <f aca="false">IF(OR(H259="",L259=""),"",ROUND((H259-L259)/30.44,1))</f>
        <v>6.5</v>
      </c>
      <c r="N259" s="7" t="str">
        <f aca="false">IF(AND(E259&lt;&gt;"v2008",ISERROR(SEARCH("Villa",B259))),"Commercial-scale","Residential unit")</f>
        <v>Commercial-scale</v>
      </c>
      <c r="O259" s="7" t="s">
        <v>56</v>
      </c>
    </row>
    <row r="260" customFormat="false" ht="15" hidden="false" customHeight="false" outlineLevel="0" collapsed="false">
      <c r="A260" s="7" t="n">
        <v>1000052139</v>
      </c>
      <c r="B260" s="7" t="s">
        <v>392</v>
      </c>
      <c r="C260" s="7" t="s">
        <v>393</v>
      </c>
      <c r="D260" s="7" t="s">
        <v>93</v>
      </c>
      <c r="E260" s="7" t="s">
        <v>94</v>
      </c>
      <c r="F260" s="7" t="s">
        <v>49</v>
      </c>
      <c r="G260" s="7" t="n">
        <v>61</v>
      </c>
      <c r="H260" s="13" t="n">
        <v>45000</v>
      </c>
      <c r="I260" s="10" t="n">
        <v>132708</v>
      </c>
      <c r="J260" s="7" t="s">
        <v>95</v>
      </c>
      <c r="K260" s="10" t="n">
        <f aca="false">IF(I260="","",IF(J260="sq ft",ROUND(I260*0.092903,0),I260))</f>
        <v>132708</v>
      </c>
      <c r="L260" s="13" t="n">
        <v>41956</v>
      </c>
      <c r="M260" s="14" t="n">
        <f aca="false">IF(OR(H260="",L260=""),"",ROUND((H260-L260)/30.44,1))</f>
        <v>100</v>
      </c>
      <c r="N260" s="7" t="str">
        <f aca="false">IF(AND(E260&lt;&gt;"v2008",ISERROR(SEARCH("Villa",B260))),"Commercial-scale","Residential unit")</f>
        <v>Commercial-scale</v>
      </c>
      <c r="O260" s="7" t="s">
        <v>337</v>
      </c>
    </row>
    <row r="261" customFormat="false" ht="15" hidden="false" customHeight="false" outlineLevel="0" collapsed="false">
      <c r="A261" s="7" t="n">
        <v>1000004555</v>
      </c>
      <c r="B261" s="7" t="s">
        <v>394</v>
      </c>
      <c r="C261" s="7" t="s">
        <v>54</v>
      </c>
      <c r="D261" s="7" t="s">
        <v>93</v>
      </c>
      <c r="E261" s="7" t="s">
        <v>129</v>
      </c>
      <c r="F261" s="7" t="s">
        <v>49</v>
      </c>
      <c r="G261" s="7" t="n">
        <v>63</v>
      </c>
      <c r="H261" s="13" t="n">
        <v>44994</v>
      </c>
      <c r="I261" s="10" t="n">
        <v>136160</v>
      </c>
      <c r="J261" s="7" t="s">
        <v>106</v>
      </c>
      <c r="K261" s="10" t="n">
        <f aca="false">IF(I261="","",IF(J261="sq ft",ROUND(I261*0.092903,0),I261))</f>
        <v>12650</v>
      </c>
      <c r="L261" s="13" t="n">
        <v>40213</v>
      </c>
      <c r="M261" s="14" t="n">
        <f aca="false">IF(OR(H261="",L261=""),"",ROUND((H261-L261)/30.44,1))</f>
        <v>157.1</v>
      </c>
      <c r="N261" s="7" t="str">
        <f aca="false">IF(AND(E261&lt;&gt;"v2008",ISERROR(SEARCH("Villa",B261))),"Commercial-scale","Residential unit")</f>
        <v>Commercial-scale</v>
      </c>
      <c r="O261" s="7" t="s">
        <v>54</v>
      </c>
    </row>
    <row r="262" customFormat="false" ht="15" hidden="false" customHeight="false" outlineLevel="0" collapsed="false">
      <c r="A262" s="7" t="n">
        <v>1000146628</v>
      </c>
      <c r="B262" s="7" t="s">
        <v>395</v>
      </c>
      <c r="C262" s="7" t="s">
        <v>54</v>
      </c>
      <c r="D262" s="7" t="s">
        <v>93</v>
      </c>
      <c r="E262" s="7" t="s">
        <v>94</v>
      </c>
      <c r="F262" s="7" t="s">
        <v>48</v>
      </c>
      <c r="G262" s="7" t="n">
        <v>81</v>
      </c>
      <c r="H262" s="13" t="n">
        <v>44992</v>
      </c>
      <c r="I262" s="10" t="n">
        <v>3061</v>
      </c>
      <c r="J262" s="7" t="s">
        <v>106</v>
      </c>
      <c r="K262" s="10" t="n">
        <f aca="false">IF(I262="","",IF(J262="sq ft",ROUND(I262*0.092903,0),I262))</f>
        <v>284</v>
      </c>
      <c r="L262" s="13" t="n">
        <v>44389</v>
      </c>
      <c r="M262" s="14" t="n">
        <f aca="false">IF(OR(H262="",L262=""),"",ROUND((H262-L262)/30.44,1))</f>
        <v>19.8</v>
      </c>
      <c r="N262" s="7" t="str">
        <f aca="false">IF(AND(E262&lt;&gt;"v2008",ISERROR(SEARCH("Villa",B262))),"Commercial-scale","Residential unit")</f>
        <v>Commercial-scale</v>
      </c>
      <c r="O262" s="7" t="s">
        <v>54</v>
      </c>
    </row>
    <row r="263" customFormat="false" ht="15" hidden="false" customHeight="false" outlineLevel="0" collapsed="false">
      <c r="A263" s="7" t="n">
        <v>1000004432</v>
      </c>
      <c r="B263" s="7" t="s">
        <v>396</v>
      </c>
      <c r="C263" s="7" t="s">
        <v>54</v>
      </c>
      <c r="D263" s="7" t="s">
        <v>93</v>
      </c>
      <c r="E263" s="7" t="s">
        <v>129</v>
      </c>
      <c r="F263" s="7" t="s">
        <v>50</v>
      </c>
      <c r="G263" s="7" t="n">
        <v>51</v>
      </c>
      <c r="H263" s="13" t="n">
        <v>44988</v>
      </c>
      <c r="I263" s="10" t="n">
        <v>68529</v>
      </c>
      <c r="J263" s="7" t="s">
        <v>106</v>
      </c>
      <c r="K263" s="10" t="n">
        <f aca="false">IF(I263="","",IF(J263="sq ft",ROUND(I263*0.092903,0),I263))</f>
        <v>6367</v>
      </c>
      <c r="L263" s="13" t="n">
        <v>40204</v>
      </c>
      <c r="M263" s="14" t="n">
        <f aca="false">IF(OR(H263="",L263=""),"",ROUND((H263-L263)/30.44,1))</f>
        <v>157.2</v>
      </c>
      <c r="N263" s="7" t="str">
        <f aca="false">IF(AND(E263&lt;&gt;"v2008",ISERROR(SEARCH("Villa",B263))),"Commercial-scale","Residential unit")</f>
        <v>Commercial-scale</v>
      </c>
      <c r="O263" s="7" t="s">
        <v>54</v>
      </c>
    </row>
    <row r="264" customFormat="false" ht="15" hidden="false" customHeight="false" outlineLevel="0" collapsed="false">
      <c r="A264" s="7" t="n">
        <v>1000073656</v>
      </c>
      <c r="B264" s="7" t="s">
        <v>397</v>
      </c>
      <c r="C264" s="7" t="s">
        <v>54</v>
      </c>
      <c r="D264" s="7" t="s">
        <v>93</v>
      </c>
      <c r="E264" s="7" t="s">
        <v>129</v>
      </c>
      <c r="F264" s="7" t="s">
        <v>49</v>
      </c>
      <c r="G264" s="7" t="n">
        <v>64</v>
      </c>
      <c r="H264" s="13" t="n">
        <v>44987</v>
      </c>
      <c r="I264" s="10" t="n">
        <v>49384</v>
      </c>
      <c r="J264" s="7" t="s">
        <v>95</v>
      </c>
      <c r="K264" s="10" t="n">
        <f aca="false">IF(I264="","",IF(J264="sq ft",ROUND(I264*0.092903,0),I264))</f>
        <v>49384</v>
      </c>
      <c r="L264" s="13" t="n">
        <v>42554</v>
      </c>
      <c r="M264" s="14" t="n">
        <f aca="false">IF(OR(H264="",L264=""),"",ROUND((H264-L264)/30.44,1))</f>
        <v>79.9</v>
      </c>
      <c r="N264" s="7" t="str">
        <f aca="false">IF(AND(E264&lt;&gt;"v2008",ISERROR(SEARCH("Villa",B264))),"Commercial-scale","Residential unit")</f>
        <v>Commercial-scale</v>
      </c>
      <c r="O264" s="7" t="s">
        <v>54</v>
      </c>
    </row>
    <row r="265" customFormat="false" ht="15" hidden="false" customHeight="false" outlineLevel="0" collapsed="false">
      <c r="A265" s="7" t="n">
        <v>1000164393</v>
      </c>
      <c r="B265" s="7" t="s">
        <v>398</v>
      </c>
      <c r="C265" s="7" t="s">
        <v>54</v>
      </c>
      <c r="D265" s="7" t="s">
        <v>93</v>
      </c>
      <c r="E265" s="7" t="s">
        <v>113</v>
      </c>
      <c r="F265" s="7" t="s">
        <v>49</v>
      </c>
      <c r="G265" s="7" t="n">
        <v>67</v>
      </c>
      <c r="H265" s="13" t="n">
        <v>44981</v>
      </c>
      <c r="I265" s="10" t="n">
        <v>6000</v>
      </c>
      <c r="J265" s="7" t="s">
        <v>95</v>
      </c>
      <c r="K265" s="10" t="n">
        <f aca="false">IF(I265="","",IF(J265="sq ft",ROUND(I265*0.092903,0),I265))</f>
        <v>6000</v>
      </c>
      <c r="L265" s="13" t="n">
        <v>44796</v>
      </c>
      <c r="M265" s="14" t="n">
        <f aca="false">IF(OR(H265="",L265=""),"",ROUND((H265-L265)/30.44,1))</f>
        <v>6.1</v>
      </c>
      <c r="N265" s="7" t="str">
        <f aca="false">IF(AND(E265&lt;&gt;"v2008",ISERROR(SEARCH("Villa",B265))),"Commercial-scale","Residential unit")</f>
        <v>Commercial-scale</v>
      </c>
      <c r="O265" s="7" t="s">
        <v>54</v>
      </c>
    </row>
    <row r="266" customFormat="false" ht="15" hidden="false" customHeight="false" outlineLevel="0" collapsed="false">
      <c r="A266" s="7" t="n">
        <v>1000068669</v>
      </c>
      <c r="B266" s="7" t="s">
        <v>399</v>
      </c>
      <c r="C266" s="7" t="s">
        <v>152</v>
      </c>
      <c r="D266" s="7" t="s">
        <v>93</v>
      </c>
      <c r="E266" s="7" t="s">
        <v>129</v>
      </c>
      <c r="F266" s="7" t="s">
        <v>50</v>
      </c>
      <c r="G266" s="7" t="n">
        <v>55</v>
      </c>
      <c r="H266" s="13" t="n">
        <v>44883</v>
      </c>
      <c r="I266" s="10" t="n">
        <v>7833</v>
      </c>
      <c r="J266" s="7" t="s">
        <v>95</v>
      </c>
      <c r="K266" s="10" t="n">
        <f aca="false">IF(I266="","",IF(J266="sq ft",ROUND(I266*0.092903,0),I266))</f>
        <v>7833</v>
      </c>
      <c r="L266" s="13" t="n">
        <v>42444</v>
      </c>
      <c r="M266" s="14" t="n">
        <f aca="false">IF(OR(H266="",L266=""),"",ROUND((H266-L266)/30.44,1))</f>
        <v>80.1</v>
      </c>
      <c r="N266" s="7" t="str">
        <f aca="false">IF(AND(E266&lt;&gt;"v2008",ISERROR(SEARCH("Villa",B266))),"Commercial-scale","Residential unit")</f>
        <v>Commercial-scale</v>
      </c>
      <c r="O266" s="7" t="s">
        <v>152</v>
      </c>
    </row>
    <row r="267" customFormat="false" ht="15" hidden="false" customHeight="false" outlineLevel="0" collapsed="false">
      <c r="A267" s="7" t="n">
        <v>1000159263</v>
      </c>
      <c r="B267" s="7" t="s">
        <v>400</v>
      </c>
      <c r="C267" s="7" t="s">
        <v>55</v>
      </c>
      <c r="D267" s="7" t="s">
        <v>93</v>
      </c>
      <c r="E267" s="7" t="s">
        <v>94</v>
      </c>
      <c r="F267" s="7" t="s">
        <v>49</v>
      </c>
      <c r="G267" s="7" t="n">
        <v>64</v>
      </c>
      <c r="H267" s="13" t="n">
        <v>44831</v>
      </c>
      <c r="I267" s="10" t="n">
        <v>250</v>
      </c>
      <c r="J267" s="7" t="s">
        <v>95</v>
      </c>
      <c r="K267" s="10" t="n">
        <f aca="false">IF(I267="","",IF(J267="sq ft",ROUND(I267*0.092903,0),I267))</f>
        <v>250</v>
      </c>
      <c r="L267" s="13" t="n">
        <v>44682</v>
      </c>
      <c r="M267" s="14" t="n">
        <f aca="false">IF(OR(H267="",L267=""),"",ROUND((H267-L267)/30.44,1))</f>
        <v>4.9</v>
      </c>
      <c r="N267" s="7" t="str">
        <f aca="false">IF(AND(E267&lt;&gt;"v2008",ISERROR(SEARCH("Villa",B267))),"Commercial-scale","Residential unit")</f>
        <v>Commercial-scale</v>
      </c>
      <c r="O267" s="7" t="s">
        <v>55</v>
      </c>
    </row>
    <row r="268" customFormat="false" ht="15" hidden="false" customHeight="false" outlineLevel="0" collapsed="false">
      <c r="A268" s="7" t="n">
        <v>1000146491</v>
      </c>
      <c r="B268" s="7" t="s">
        <v>401</v>
      </c>
      <c r="C268" s="7" t="s">
        <v>402</v>
      </c>
      <c r="D268" s="7" t="s">
        <v>93</v>
      </c>
      <c r="E268" s="7" t="s">
        <v>113</v>
      </c>
      <c r="F268" s="7" t="s">
        <v>48</v>
      </c>
      <c r="G268" s="7"/>
      <c r="H268" s="13" t="n">
        <v>44827</v>
      </c>
      <c r="I268" s="10" t="n">
        <v>1300</v>
      </c>
      <c r="J268" s="7" t="s">
        <v>106</v>
      </c>
      <c r="K268" s="10" t="n">
        <f aca="false">IF(I268="","",IF(J268="sq ft",ROUND(I268*0.092903,0),I268))</f>
        <v>121</v>
      </c>
      <c r="L268" s="13" t="n">
        <v>44387</v>
      </c>
      <c r="M268" s="14" t="n">
        <f aca="false">IF(OR(H268="",L268=""),"",ROUND((H268-L268)/30.44,1))</f>
        <v>14.5</v>
      </c>
      <c r="N268" s="7" t="str">
        <f aca="false">IF(AND(E268&lt;&gt;"v2008",ISERROR(SEARCH("Villa",B268))),"Commercial-scale","Residential unit")</f>
        <v>Residential unit</v>
      </c>
      <c r="O268" s="7" t="s">
        <v>402</v>
      </c>
    </row>
    <row r="269" customFormat="false" ht="15" hidden="false" customHeight="false" outlineLevel="0" collapsed="false">
      <c r="A269" s="7" t="n">
        <v>1000146486</v>
      </c>
      <c r="B269" s="7" t="s">
        <v>401</v>
      </c>
      <c r="C269" s="7" t="s">
        <v>402</v>
      </c>
      <c r="D269" s="7" t="s">
        <v>93</v>
      </c>
      <c r="E269" s="7" t="s">
        <v>113</v>
      </c>
      <c r="F269" s="7" t="s">
        <v>48</v>
      </c>
      <c r="G269" s="7"/>
      <c r="H269" s="13" t="n">
        <v>44827</v>
      </c>
      <c r="I269" s="10" t="n">
        <v>1300</v>
      </c>
      <c r="J269" s="7" t="s">
        <v>106</v>
      </c>
      <c r="K269" s="10" t="n">
        <f aca="false">IF(I269="","",IF(J269="sq ft",ROUND(I269*0.092903,0),I269))</f>
        <v>121</v>
      </c>
      <c r="L269" s="13" t="n">
        <v>44387</v>
      </c>
      <c r="M269" s="14" t="n">
        <f aca="false">IF(OR(H269="",L269=""),"",ROUND((H269-L269)/30.44,1))</f>
        <v>14.5</v>
      </c>
      <c r="N269" s="7" t="str">
        <f aca="false">IF(AND(E269&lt;&gt;"v2008",ISERROR(SEARCH("Villa",B269))),"Commercial-scale","Residential unit")</f>
        <v>Residential unit</v>
      </c>
      <c r="O269" s="7" t="s">
        <v>402</v>
      </c>
    </row>
    <row r="270" customFormat="false" ht="15" hidden="false" customHeight="false" outlineLevel="0" collapsed="false">
      <c r="A270" s="7" t="n">
        <v>1000146487</v>
      </c>
      <c r="B270" s="7" t="s">
        <v>401</v>
      </c>
      <c r="C270" s="7" t="s">
        <v>402</v>
      </c>
      <c r="D270" s="7" t="s">
        <v>93</v>
      </c>
      <c r="E270" s="7" t="s">
        <v>113</v>
      </c>
      <c r="F270" s="7" t="s">
        <v>48</v>
      </c>
      <c r="G270" s="7"/>
      <c r="H270" s="13" t="n">
        <v>44827</v>
      </c>
      <c r="I270" s="10" t="n">
        <v>1300</v>
      </c>
      <c r="J270" s="7" t="s">
        <v>106</v>
      </c>
      <c r="K270" s="10" t="n">
        <f aca="false">IF(I270="","",IF(J270="sq ft",ROUND(I270*0.092903,0),I270))</f>
        <v>121</v>
      </c>
      <c r="L270" s="13" t="n">
        <v>44387</v>
      </c>
      <c r="M270" s="14" t="n">
        <f aca="false">IF(OR(H270="",L270=""),"",ROUND((H270-L270)/30.44,1))</f>
        <v>14.5</v>
      </c>
      <c r="N270" s="7" t="str">
        <f aca="false">IF(AND(E270&lt;&gt;"v2008",ISERROR(SEARCH("Villa",B270))),"Commercial-scale","Residential unit")</f>
        <v>Residential unit</v>
      </c>
      <c r="O270" s="7" t="s">
        <v>402</v>
      </c>
    </row>
    <row r="271" customFormat="false" ht="15" hidden="false" customHeight="false" outlineLevel="0" collapsed="false">
      <c r="A271" s="7" t="n">
        <v>1000146488</v>
      </c>
      <c r="B271" s="7" t="s">
        <v>401</v>
      </c>
      <c r="C271" s="7" t="s">
        <v>402</v>
      </c>
      <c r="D271" s="7" t="s">
        <v>93</v>
      </c>
      <c r="E271" s="7" t="s">
        <v>113</v>
      </c>
      <c r="F271" s="7" t="s">
        <v>48</v>
      </c>
      <c r="G271" s="7"/>
      <c r="H271" s="13" t="n">
        <v>44827</v>
      </c>
      <c r="I271" s="10" t="n">
        <v>1300</v>
      </c>
      <c r="J271" s="7" t="s">
        <v>106</v>
      </c>
      <c r="K271" s="10" t="n">
        <f aca="false">IF(I271="","",IF(J271="sq ft",ROUND(I271*0.092903,0),I271))</f>
        <v>121</v>
      </c>
      <c r="L271" s="13" t="n">
        <v>44387</v>
      </c>
      <c r="M271" s="14" t="n">
        <f aca="false">IF(OR(H271="",L271=""),"",ROUND((H271-L271)/30.44,1))</f>
        <v>14.5</v>
      </c>
      <c r="N271" s="7" t="str">
        <f aca="false">IF(AND(E271&lt;&gt;"v2008",ISERROR(SEARCH("Villa",B271))),"Commercial-scale","Residential unit")</f>
        <v>Residential unit</v>
      </c>
      <c r="O271" s="7" t="s">
        <v>402</v>
      </c>
    </row>
    <row r="272" customFormat="false" ht="15" hidden="false" customHeight="false" outlineLevel="0" collapsed="false">
      <c r="A272" s="7" t="n">
        <v>1000146489</v>
      </c>
      <c r="B272" s="7" t="s">
        <v>401</v>
      </c>
      <c r="C272" s="7" t="s">
        <v>402</v>
      </c>
      <c r="D272" s="7" t="s">
        <v>93</v>
      </c>
      <c r="E272" s="7" t="s">
        <v>113</v>
      </c>
      <c r="F272" s="7" t="s">
        <v>48</v>
      </c>
      <c r="G272" s="7"/>
      <c r="H272" s="13" t="n">
        <v>44827</v>
      </c>
      <c r="I272" s="10" t="n">
        <v>1300</v>
      </c>
      <c r="J272" s="7" t="s">
        <v>106</v>
      </c>
      <c r="K272" s="10" t="n">
        <f aca="false">IF(I272="","",IF(J272="sq ft",ROUND(I272*0.092903,0),I272))</f>
        <v>121</v>
      </c>
      <c r="L272" s="13" t="n">
        <v>44387</v>
      </c>
      <c r="M272" s="14" t="n">
        <f aca="false">IF(OR(H272="",L272=""),"",ROUND((H272-L272)/30.44,1))</f>
        <v>14.5</v>
      </c>
      <c r="N272" s="7" t="str">
        <f aca="false">IF(AND(E272&lt;&gt;"v2008",ISERROR(SEARCH("Villa",B272))),"Commercial-scale","Residential unit")</f>
        <v>Residential unit</v>
      </c>
      <c r="O272" s="7" t="s">
        <v>402</v>
      </c>
    </row>
    <row r="273" customFormat="false" ht="15" hidden="false" customHeight="false" outlineLevel="0" collapsed="false">
      <c r="A273" s="7" t="n">
        <v>1000146490</v>
      </c>
      <c r="B273" s="7" t="s">
        <v>401</v>
      </c>
      <c r="C273" s="7" t="s">
        <v>402</v>
      </c>
      <c r="D273" s="7" t="s">
        <v>93</v>
      </c>
      <c r="E273" s="7" t="s">
        <v>113</v>
      </c>
      <c r="F273" s="7" t="s">
        <v>48</v>
      </c>
      <c r="G273" s="7"/>
      <c r="H273" s="13" t="n">
        <v>44827</v>
      </c>
      <c r="I273" s="10" t="n">
        <v>1300</v>
      </c>
      <c r="J273" s="7" t="s">
        <v>106</v>
      </c>
      <c r="K273" s="10" t="n">
        <f aca="false">IF(I273="","",IF(J273="sq ft",ROUND(I273*0.092903,0),I273))</f>
        <v>121</v>
      </c>
      <c r="L273" s="13" t="n">
        <v>44387</v>
      </c>
      <c r="M273" s="14" t="n">
        <f aca="false">IF(OR(H273="",L273=""),"",ROUND((H273-L273)/30.44,1))</f>
        <v>14.5</v>
      </c>
      <c r="N273" s="7" t="str">
        <f aca="false">IF(AND(E273&lt;&gt;"v2008",ISERROR(SEARCH("Villa",B273))),"Commercial-scale","Residential unit")</f>
        <v>Residential unit</v>
      </c>
      <c r="O273" s="7" t="s">
        <v>402</v>
      </c>
    </row>
    <row r="274" customFormat="false" ht="15" hidden="false" customHeight="false" outlineLevel="0" collapsed="false">
      <c r="A274" s="7" t="n">
        <v>1000146493</v>
      </c>
      <c r="B274" s="7" t="s">
        <v>401</v>
      </c>
      <c r="C274" s="7" t="s">
        <v>402</v>
      </c>
      <c r="D274" s="7" t="s">
        <v>93</v>
      </c>
      <c r="E274" s="7" t="s">
        <v>113</v>
      </c>
      <c r="F274" s="7" t="s">
        <v>48</v>
      </c>
      <c r="G274" s="7"/>
      <c r="H274" s="13" t="n">
        <v>44827</v>
      </c>
      <c r="I274" s="10" t="n">
        <v>1300</v>
      </c>
      <c r="J274" s="7" t="s">
        <v>106</v>
      </c>
      <c r="K274" s="10" t="n">
        <f aca="false">IF(I274="","",IF(J274="sq ft",ROUND(I274*0.092903,0),I274))</f>
        <v>121</v>
      </c>
      <c r="L274" s="13" t="n">
        <v>44387</v>
      </c>
      <c r="M274" s="14" t="n">
        <f aca="false">IF(OR(H274="",L274=""),"",ROUND((H274-L274)/30.44,1))</f>
        <v>14.5</v>
      </c>
      <c r="N274" s="7" t="str">
        <f aca="false">IF(AND(E274&lt;&gt;"v2008",ISERROR(SEARCH("Villa",B274))),"Commercial-scale","Residential unit")</f>
        <v>Residential unit</v>
      </c>
      <c r="O274" s="7" t="s">
        <v>402</v>
      </c>
    </row>
    <row r="275" customFormat="false" ht="15" hidden="false" customHeight="false" outlineLevel="0" collapsed="false">
      <c r="A275" s="7" t="n">
        <v>1000146492</v>
      </c>
      <c r="B275" s="7" t="s">
        <v>401</v>
      </c>
      <c r="C275" s="7" t="s">
        <v>402</v>
      </c>
      <c r="D275" s="7" t="s">
        <v>93</v>
      </c>
      <c r="E275" s="7" t="s">
        <v>113</v>
      </c>
      <c r="F275" s="7" t="s">
        <v>48</v>
      </c>
      <c r="G275" s="7"/>
      <c r="H275" s="13" t="n">
        <v>44827</v>
      </c>
      <c r="I275" s="10" t="n">
        <v>1300</v>
      </c>
      <c r="J275" s="7" t="s">
        <v>106</v>
      </c>
      <c r="K275" s="10" t="n">
        <f aca="false">IF(I275="","",IF(J275="sq ft",ROUND(I275*0.092903,0),I275))</f>
        <v>121</v>
      </c>
      <c r="L275" s="13" t="n">
        <v>44387</v>
      </c>
      <c r="M275" s="14" t="n">
        <f aca="false">IF(OR(H275="",L275=""),"",ROUND((H275-L275)/30.44,1))</f>
        <v>14.5</v>
      </c>
      <c r="N275" s="7" t="str">
        <f aca="false">IF(AND(E275&lt;&gt;"v2008",ISERROR(SEARCH("Villa",B275))),"Commercial-scale","Residential unit")</f>
        <v>Residential unit</v>
      </c>
      <c r="O275" s="7" t="s">
        <v>402</v>
      </c>
    </row>
    <row r="276" customFormat="false" ht="15" hidden="false" customHeight="false" outlineLevel="0" collapsed="false">
      <c r="A276" s="7" t="n">
        <v>1000146484</v>
      </c>
      <c r="B276" s="7" t="s">
        <v>401</v>
      </c>
      <c r="C276" s="7" t="s">
        <v>402</v>
      </c>
      <c r="D276" s="7" t="s">
        <v>93</v>
      </c>
      <c r="E276" s="7" t="s">
        <v>113</v>
      </c>
      <c r="F276" s="7" t="s">
        <v>48</v>
      </c>
      <c r="G276" s="7"/>
      <c r="H276" s="13" t="n">
        <v>44827</v>
      </c>
      <c r="I276" s="10" t="n">
        <v>1300</v>
      </c>
      <c r="J276" s="7" t="s">
        <v>106</v>
      </c>
      <c r="K276" s="10" t="n">
        <f aca="false">IF(I276="","",IF(J276="sq ft",ROUND(I276*0.092903,0),I276))</f>
        <v>121</v>
      </c>
      <c r="L276" s="13" t="n">
        <v>44387</v>
      </c>
      <c r="M276" s="14" t="n">
        <f aca="false">IF(OR(H276="",L276=""),"",ROUND((H276-L276)/30.44,1))</f>
        <v>14.5</v>
      </c>
      <c r="N276" s="7" t="str">
        <f aca="false">IF(AND(E276&lt;&gt;"v2008",ISERROR(SEARCH("Villa",B276))),"Commercial-scale","Residential unit")</f>
        <v>Residential unit</v>
      </c>
      <c r="O276" s="7" t="s">
        <v>402</v>
      </c>
    </row>
    <row r="277" customFormat="false" ht="15" hidden="false" customHeight="false" outlineLevel="0" collapsed="false">
      <c r="A277" s="7" t="n">
        <v>1000146494</v>
      </c>
      <c r="B277" s="7" t="s">
        <v>401</v>
      </c>
      <c r="C277" s="7" t="s">
        <v>402</v>
      </c>
      <c r="D277" s="7" t="s">
        <v>93</v>
      </c>
      <c r="E277" s="7" t="s">
        <v>113</v>
      </c>
      <c r="F277" s="7" t="s">
        <v>48</v>
      </c>
      <c r="G277" s="7"/>
      <c r="H277" s="13" t="n">
        <v>44827</v>
      </c>
      <c r="I277" s="10" t="n">
        <v>1300</v>
      </c>
      <c r="J277" s="7" t="s">
        <v>106</v>
      </c>
      <c r="K277" s="10" t="n">
        <f aca="false">IF(I277="","",IF(J277="sq ft",ROUND(I277*0.092903,0),I277))</f>
        <v>121</v>
      </c>
      <c r="L277" s="13" t="n">
        <v>44387</v>
      </c>
      <c r="M277" s="14" t="n">
        <f aca="false">IF(OR(H277="",L277=""),"",ROUND((H277-L277)/30.44,1))</f>
        <v>14.5</v>
      </c>
      <c r="N277" s="7" t="str">
        <f aca="false">IF(AND(E277&lt;&gt;"v2008",ISERROR(SEARCH("Villa",B277))),"Commercial-scale","Residential unit")</f>
        <v>Residential unit</v>
      </c>
      <c r="O277" s="7" t="s">
        <v>402</v>
      </c>
    </row>
    <row r="278" customFormat="false" ht="15" hidden="false" customHeight="false" outlineLevel="0" collapsed="false">
      <c r="A278" s="7" t="n">
        <v>1000146495</v>
      </c>
      <c r="B278" s="7" t="s">
        <v>401</v>
      </c>
      <c r="C278" s="7" t="s">
        <v>402</v>
      </c>
      <c r="D278" s="7" t="s">
        <v>93</v>
      </c>
      <c r="E278" s="7" t="s">
        <v>113</v>
      </c>
      <c r="F278" s="7" t="s">
        <v>48</v>
      </c>
      <c r="G278" s="7"/>
      <c r="H278" s="13" t="n">
        <v>44827</v>
      </c>
      <c r="I278" s="10" t="n">
        <v>1300</v>
      </c>
      <c r="J278" s="7" t="s">
        <v>106</v>
      </c>
      <c r="K278" s="10" t="n">
        <f aca="false">IF(I278="","",IF(J278="sq ft",ROUND(I278*0.092903,0),I278))</f>
        <v>121</v>
      </c>
      <c r="L278" s="13" t="n">
        <v>44387</v>
      </c>
      <c r="M278" s="14" t="n">
        <f aca="false">IF(OR(H278="",L278=""),"",ROUND((H278-L278)/30.44,1))</f>
        <v>14.5</v>
      </c>
      <c r="N278" s="7" t="str">
        <f aca="false">IF(AND(E278&lt;&gt;"v2008",ISERROR(SEARCH("Villa",B278))),"Commercial-scale","Residential unit")</f>
        <v>Residential unit</v>
      </c>
      <c r="O278" s="7" t="s">
        <v>402</v>
      </c>
    </row>
    <row r="279" customFormat="false" ht="15" hidden="false" customHeight="false" outlineLevel="0" collapsed="false">
      <c r="A279" s="7" t="n">
        <v>1000146496</v>
      </c>
      <c r="B279" s="7" t="s">
        <v>401</v>
      </c>
      <c r="C279" s="7" t="s">
        <v>402</v>
      </c>
      <c r="D279" s="7" t="s">
        <v>93</v>
      </c>
      <c r="E279" s="7" t="s">
        <v>113</v>
      </c>
      <c r="F279" s="7" t="s">
        <v>48</v>
      </c>
      <c r="G279" s="7"/>
      <c r="H279" s="13" t="n">
        <v>44827</v>
      </c>
      <c r="I279" s="10" t="n">
        <v>1300</v>
      </c>
      <c r="J279" s="7" t="s">
        <v>106</v>
      </c>
      <c r="K279" s="10" t="n">
        <f aca="false">IF(I279="","",IF(J279="sq ft",ROUND(I279*0.092903,0),I279))</f>
        <v>121</v>
      </c>
      <c r="L279" s="13" t="n">
        <v>44387</v>
      </c>
      <c r="M279" s="14" t="n">
        <f aca="false">IF(OR(H279="",L279=""),"",ROUND((H279-L279)/30.44,1))</f>
        <v>14.5</v>
      </c>
      <c r="N279" s="7" t="str">
        <f aca="false">IF(AND(E279&lt;&gt;"v2008",ISERROR(SEARCH("Villa",B279))),"Commercial-scale","Residential unit")</f>
        <v>Residential unit</v>
      </c>
      <c r="O279" s="7" t="s">
        <v>402</v>
      </c>
    </row>
    <row r="280" customFormat="false" ht="15" hidden="false" customHeight="false" outlineLevel="0" collapsed="false">
      <c r="A280" s="7" t="n">
        <v>1000146497</v>
      </c>
      <c r="B280" s="7" t="s">
        <v>401</v>
      </c>
      <c r="C280" s="7" t="s">
        <v>402</v>
      </c>
      <c r="D280" s="7" t="s">
        <v>93</v>
      </c>
      <c r="E280" s="7" t="s">
        <v>113</v>
      </c>
      <c r="F280" s="7" t="s">
        <v>48</v>
      </c>
      <c r="G280" s="7"/>
      <c r="H280" s="13" t="n">
        <v>44827</v>
      </c>
      <c r="I280" s="10" t="n">
        <v>1300</v>
      </c>
      <c r="J280" s="7" t="s">
        <v>106</v>
      </c>
      <c r="K280" s="10" t="n">
        <f aca="false">IF(I280="","",IF(J280="sq ft",ROUND(I280*0.092903,0),I280))</f>
        <v>121</v>
      </c>
      <c r="L280" s="13" t="n">
        <v>44387</v>
      </c>
      <c r="M280" s="14" t="n">
        <f aca="false">IF(OR(H280="",L280=""),"",ROUND((H280-L280)/30.44,1))</f>
        <v>14.5</v>
      </c>
      <c r="N280" s="7" t="str">
        <f aca="false">IF(AND(E280&lt;&gt;"v2008",ISERROR(SEARCH("Villa",B280))),"Commercial-scale","Residential unit")</f>
        <v>Residential unit</v>
      </c>
      <c r="O280" s="7" t="s">
        <v>402</v>
      </c>
    </row>
    <row r="281" customFormat="false" ht="15" hidden="false" customHeight="false" outlineLevel="0" collapsed="false">
      <c r="A281" s="7" t="n">
        <v>1000146485</v>
      </c>
      <c r="B281" s="7" t="s">
        <v>401</v>
      </c>
      <c r="C281" s="7" t="s">
        <v>402</v>
      </c>
      <c r="D281" s="7" t="s">
        <v>93</v>
      </c>
      <c r="E281" s="7" t="s">
        <v>113</v>
      </c>
      <c r="F281" s="7" t="s">
        <v>48</v>
      </c>
      <c r="G281" s="7"/>
      <c r="H281" s="13" t="n">
        <v>44827</v>
      </c>
      <c r="I281" s="10" t="n">
        <v>1300</v>
      </c>
      <c r="J281" s="7" t="s">
        <v>106</v>
      </c>
      <c r="K281" s="10" t="n">
        <f aca="false">IF(I281="","",IF(J281="sq ft",ROUND(I281*0.092903,0),I281))</f>
        <v>121</v>
      </c>
      <c r="L281" s="13" t="n">
        <v>44387</v>
      </c>
      <c r="M281" s="14" t="n">
        <f aca="false">IF(OR(H281="",L281=""),"",ROUND((H281-L281)/30.44,1))</f>
        <v>14.5</v>
      </c>
      <c r="N281" s="7" t="str">
        <f aca="false">IF(AND(E281&lt;&gt;"v2008",ISERROR(SEARCH("Villa",B281))),"Commercial-scale","Residential unit")</f>
        <v>Residential unit</v>
      </c>
      <c r="O281" s="7" t="s">
        <v>402</v>
      </c>
    </row>
    <row r="282" customFormat="false" ht="15" hidden="false" customHeight="false" outlineLevel="0" collapsed="false">
      <c r="A282" s="7" t="n">
        <v>1000146482</v>
      </c>
      <c r="B282" s="7" t="s">
        <v>401</v>
      </c>
      <c r="C282" s="7" t="s">
        <v>402</v>
      </c>
      <c r="D282" s="7" t="s">
        <v>93</v>
      </c>
      <c r="E282" s="7" t="s">
        <v>113</v>
      </c>
      <c r="F282" s="7" t="s">
        <v>48</v>
      </c>
      <c r="G282" s="7"/>
      <c r="H282" s="13" t="n">
        <v>44827</v>
      </c>
      <c r="I282" s="10" t="n">
        <v>1300</v>
      </c>
      <c r="J282" s="7" t="s">
        <v>106</v>
      </c>
      <c r="K282" s="10" t="n">
        <f aca="false">IF(I282="","",IF(J282="sq ft",ROUND(I282*0.092903,0),I282))</f>
        <v>121</v>
      </c>
      <c r="L282" s="13" t="n">
        <v>44387</v>
      </c>
      <c r="M282" s="14" t="n">
        <f aca="false">IF(OR(H282="",L282=""),"",ROUND((H282-L282)/30.44,1))</f>
        <v>14.5</v>
      </c>
      <c r="N282" s="7" t="str">
        <f aca="false">IF(AND(E282&lt;&gt;"v2008",ISERROR(SEARCH("Villa",B282))),"Commercial-scale","Residential unit")</f>
        <v>Residential unit</v>
      </c>
      <c r="O282" s="7" t="s">
        <v>402</v>
      </c>
    </row>
    <row r="283" customFormat="false" ht="15" hidden="false" customHeight="false" outlineLevel="0" collapsed="false">
      <c r="A283" s="7" t="n">
        <v>1000146483</v>
      </c>
      <c r="B283" s="7" t="s">
        <v>401</v>
      </c>
      <c r="C283" s="7" t="s">
        <v>402</v>
      </c>
      <c r="D283" s="7" t="s">
        <v>93</v>
      </c>
      <c r="E283" s="7" t="s">
        <v>113</v>
      </c>
      <c r="F283" s="7" t="s">
        <v>48</v>
      </c>
      <c r="G283" s="7"/>
      <c r="H283" s="13" t="n">
        <v>44827</v>
      </c>
      <c r="I283" s="10" t="n">
        <v>1300</v>
      </c>
      <c r="J283" s="7" t="s">
        <v>106</v>
      </c>
      <c r="K283" s="10" t="n">
        <f aca="false">IF(I283="","",IF(J283="sq ft",ROUND(I283*0.092903,0),I283))</f>
        <v>121</v>
      </c>
      <c r="L283" s="13" t="n">
        <v>44387</v>
      </c>
      <c r="M283" s="14" t="n">
        <f aca="false">IF(OR(H283="",L283=""),"",ROUND((H283-L283)/30.44,1))</f>
        <v>14.5</v>
      </c>
      <c r="N283" s="7" t="str">
        <f aca="false">IF(AND(E283&lt;&gt;"v2008",ISERROR(SEARCH("Villa",B283))),"Commercial-scale","Residential unit")</f>
        <v>Residential unit</v>
      </c>
      <c r="O283" s="7" t="s">
        <v>402</v>
      </c>
    </row>
    <row r="284" customFormat="false" ht="15" hidden="false" customHeight="false" outlineLevel="0" collapsed="false">
      <c r="A284" s="7" t="n">
        <v>1000146499</v>
      </c>
      <c r="B284" s="7" t="s">
        <v>401</v>
      </c>
      <c r="C284" s="7" t="s">
        <v>402</v>
      </c>
      <c r="D284" s="7" t="s">
        <v>93</v>
      </c>
      <c r="E284" s="7" t="s">
        <v>113</v>
      </c>
      <c r="F284" s="7" t="s">
        <v>48</v>
      </c>
      <c r="G284" s="7"/>
      <c r="H284" s="13" t="n">
        <v>44827</v>
      </c>
      <c r="I284" s="10" t="n">
        <v>1300</v>
      </c>
      <c r="J284" s="7" t="s">
        <v>106</v>
      </c>
      <c r="K284" s="10" t="n">
        <f aca="false">IF(I284="","",IF(J284="sq ft",ROUND(I284*0.092903,0),I284))</f>
        <v>121</v>
      </c>
      <c r="L284" s="13" t="n">
        <v>44387</v>
      </c>
      <c r="M284" s="14" t="n">
        <f aca="false">IF(OR(H284="",L284=""),"",ROUND((H284-L284)/30.44,1))</f>
        <v>14.5</v>
      </c>
      <c r="N284" s="7" t="str">
        <f aca="false">IF(AND(E284&lt;&gt;"v2008",ISERROR(SEARCH("Villa",B284))),"Commercial-scale","Residential unit")</f>
        <v>Residential unit</v>
      </c>
      <c r="O284" s="7" t="s">
        <v>402</v>
      </c>
    </row>
    <row r="285" customFormat="false" ht="15" hidden="false" customHeight="false" outlineLevel="0" collapsed="false">
      <c r="A285" s="7" t="n">
        <v>1000146481</v>
      </c>
      <c r="B285" s="7" t="s">
        <v>401</v>
      </c>
      <c r="C285" s="7" t="s">
        <v>402</v>
      </c>
      <c r="D285" s="7" t="s">
        <v>93</v>
      </c>
      <c r="E285" s="7" t="s">
        <v>113</v>
      </c>
      <c r="F285" s="7" t="s">
        <v>48</v>
      </c>
      <c r="G285" s="7"/>
      <c r="H285" s="13" t="n">
        <v>44827</v>
      </c>
      <c r="I285" s="10" t="n">
        <v>1300</v>
      </c>
      <c r="J285" s="7" t="s">
        <v>106</v>
      </c>
      <c r="K285" s="10" t="n">
        <f aca="false">IF(I285="","",IF(J285="sq ft",ROUND(I285*0.092903,0),I285))</f>
        <v>121</v>
      </c>
      <c r="L285" s="13" t="n">
        <v>44387</v>
      </c>
      <c r="M285" s="14" t="n">
        <f aca="false">IF(OR(H285="",L285=""),"",ROUND((H285-L285)/30.44,1))</f>
        <v>14.5</v>
      </c>
      <c r="N285" s="7" t="str">
        <f aca="false">IF(AND(E285&lt;&gt;"v2008",ISERROR(SEARCH("Villa",B285))),"Commercial-scale","Residential unit")</f>
        <v>Residential unit</v>
      </c>
      <c r="O285" s="7" t="s">
        <v>402</v>
      </c>
    </row>
    <row r="286" customFormat="false" ht="15" hidden="false" customHeight="false" outlineLevel="0" collapsed="false">
      <c r="A286" s="7" t="n">
        <v>1000146480</v>
      </c>
      <c r="B286" s="7" t="s">
        <v>401</v>
      </c>
      <c r="C286" s="7" t="s">
        <v>402</v>
      </c>
      <c r="D286" s="7" t="s">
        <v>93</v>
      </c>
      <c r="E286" s="7" t="s">
        <v>113</v>
      </c>
      <c r="F286" s="7" t="s">
        <v>48</v>
      </c>
      <c r="G286" s="7"/>
      <c r="H286" s="13" t="n">
        <v>44827</v>
      </c>
      <c r="I286" s="10" t="n">
        <v>1300</v>
      </c>
      <c r="J286" s="7" t="s">
        <v>106</v>
      </c>
      <c r="K286" s="10" t="n">
        <f aca="false">IF(I286="","",IF(J286="sq ft",ROUND(I286*0.092903,0),I286))</f>
        <v>121</v>
      </c>
      <c r="L286" s="13" t="n">
        <v>44387</v>
      </c>
      <c r="M286" s="14" t="n">
        <f aca="false">IF(OR(H286="",L286=""),"",ROUND((H286-L286)/30.44,1))</f>
        <v>14.5</v>
      </c>
      <c r="N286" s="7" t="str">
        <f aca="false">IF(AND(E286&lt;&gt;"v2008",ISERROR(SEARCH("Villa",B286))),"Commercial-scale","Residential unit")</f>
        <v>Residential unit</v>
      </c>
      <c r="O286" s="7" t="s">
        <v>402</v>
      </c>
    </row>
    <row r="287" customFormat="false" ht="15" hidden="false" customHeight="false" outlineLevel="0" collapsed="false">
      <c r="A287" s="7" t="n">
        <v>1000146479</v>
      </c>
      <c r="B287" s="7" t="s">
        <v>401</v>
      </c>
      <c r="C287" s="7" t="s">
        <v>402</v>
      </c>
      <c r="D287" s="7" t="s">
        <v>93</v>
      </c>
      <c r="E287" s="7" t="s">
        <v>113</v>
      </c>
      <c r="F287" s="7" t="s">
        <v>48</v>
      </c>
      <c r="G287" s="7"/>
      <c r="H287" s="13" t="n">
        <v>44827</v>
      </c>
      <c r="I287" s="10" t="n">
        <v>1300</v>
      </c>
      <c r="J287" s="7" t="s">
        <v>106</v>
      </c>
      <c r="K287" s="10" t="n">
        <f aca="false">IF(I287="","",IF(J287="sq ft",ROUND(I287*0.092903,0),I287))</f>
        <v>121</v>
      </c>
      <c r="L287" s="13" t="n">
        <v>44387</v>
      </c>
      <c r="M287" s="14" t="n">
        <f aca="false">IF(OR(H287="",L287=""),"",ROUND((H287-L287)/30.44,1))</f>
        <v>14.5</v>
      </c>
      <c r="N287" s="7" t="str">
        <f aca="false">IF(AND(E287&lt;&gt;"v2008",ISERROR(SEARCH("Villa",B287))),"Commercial-scale","Residential unit")</f>
        <v>Residential unit</v>
      </c>
      <c r="O287" s="7" t="s">
        <v>402</v>
      </c>
    </row>
    <row r="288" customFormat="false" ht="15" hidden="false" customHeight="false" outlineLevel="0" collapsed="false">
      <c r="A288" s="7" t="n">
        <v>1000146478</v>
      </c>
      <c r="B288" s="7" t="s">
        <v>401</v>
      </c>
      <c r="C288" s="7" t="s">
        <v>402</v>
      </c>
      <c r="D288" s="7" t="s">
        <v>93</v>
      </c>
      <c r="E288" s="7" t="s">
        <v>113</v>
      </c>
      <c r="F288" s="7" t="s">
        <v>48</v>
      </c>
      <c r="G288" s="7"/>
      <c r="H288" s="13" t="n">
        <v>44827</v>
      </c>
      <c r="I288" s="10" t="n">
        <v>1300</v>
      </c>
      <c r="J288" s="7" t="s">
        <v>106</v>
      </c>
      <c r="K288" s="10" t="n">
        <f aca="false">IF(I288="","",IF(J288="sq ft",ROUND(I288*0.092903,0),I288))</f>
        <v>121</v>
      </c>
      <c r="L288" s="13" t="n">
        <v>44387</v>
      </c>
      <c r="M288" s="14" t="n">
        <f aca="false">IF(OR(H288="",L288=""),"",ROUND((H288-L288)/30.44,1))</f>
        <v>14.5</v>
      </c>
      <c r="N288" s="7" t="str">
        <f aca="false">IF(AND(E288&lt;&gt;"v2008",ISERROR(SEARCH("Villa",B288))),"Commercial-scale","Residential unit")</f>
        <v>Residential unit</v>
      </c>
      <c r="O288" s="7" t="s">
        <v>402</v>
      </c>
    </row>
    <row r="289" customFormat="false" ht="15" hidden="false" customHeight="false" outlineLevel="0" collapsed="false">
      <c r="A289" s="7" t="n">
        <v>1000146477</v>
      </c>
      <c r="B289" s="7" t="s">
        <v>401</v>
      </c>
      <c r="C289" s="7" t="s">
        <v>402</v>
      </c>
      <c r="D289" s="7" t="s">
        <v>93</v>
      </c>
      <c r="E289" s="7" t="s">
        <v>113</v>
      </c>
      <c r="F289" s="7" t="s">
        <v>48</v>
      </c>
      <c r="G289" s="7"/>
      <c r="H289" s="13" t="n">
        <v>44827</v>
      </c>
      <c r="I289" s="10" t="n">
        <v>1300</v>
      </c>
      <c r="J289" s="7" t="s">
        <v>106</v>
      </c>
      <c r="K289" s="10" t="n">
        <f aca="false">IF(I289="","",IF(J289="sq ft",ROUND(I289*0.092903,0),I289))</f>
        <v>121</v>
      </c>
      <c r="L289" s="13" t="n">
        <v>44387</v>
      </c>
      <c r="M289" s="14" t="n">
        <f aca="false">IF(OR(H289="",L289=""),"",ROUND((H289-L289)/30.44,1))</f>
        <v>14.5</v>
      </c>
      <c r="N289" s="7" t="str">
        <f aca="false">IF(AND(E289&lt;&gt;"v2008",ISERROR(SEARCH("Villa",B289))),"Commercial-scale","Residential unit")</f>
        <v>Residential unit</v>
      </c>
      <c r="O289" s="7" t="s">
        <v>402</v>
      </c>
    </row>
    <row r="290" customFormat="false" ht="15" hidden="false" customHeight="false" outlineLevel="0" collapsed="false">
      <c r="A290" s="7" t="n">
        <v>1000146476</v>
      </c>
      <c r="B290" s="7" t="s">
        <v>401</v>
      </c>
      <c r="C290" s="7" t="s">
        <v>402</v>
      </c>
      <c r="D290" s="7" t="s">
        <v>93</v>
      </c>
      <c r="E290" s="7" t="s">
        <v>113</v>
      </c>
      <c r="F290" s="7" t="s">
        <v>48</v>
      </c>
      <c r="G290" s="7"/>
      <c r="H290" s="13" t="n">
        <v>44827</v>
      </c>
      <c r="I290" s="10" t="n">
        <v>1300</v>
      </c>
      <c r="J290" s="7" t="s">
        <v>106</v>
      </c>
      <c r="K290" s="10" t="n">
        <f aca="false">IF(I290="","",IF(J290="sq ft",ROUND(I290*0.092903,0),I290))</f>
        <v>121</v>
      </c>
      <c r="L290" s="13" t="n">
        <v>44387</v>
      </c>
      <c r="M290" s="14" t="n">
        <f aca="false">IF(OR(H290="",L290=""),"",ROUND((H290-L290)/30.44,1))</f>
        <v>14.5</v>
      </c>
      <c r="N290" s="7" t="str">
        <f aca="false">IF(AND(E290&lt;&gt;"v2008",ISERROR(SEARCH("Villa",B290))),"Commercial-scale","Residential unit")</f>
        <v>Residential unit</v>
      </c>
      <c r="O290" s="7" t="s">
        <v>402</v>
      </c>
    </row>
    <row r="291" customFormat="false" ht="15" hidden="false" customHeight="false" outlineLevel="0" collapsed="false">
      <c r="A291" s="7" t="n">
        <v>1000146475</v>
      </c>
      <c r="B291" s="7" t="s">
        <v>401</v>
      </c>
      <c r="C291" s="7" t="s">
        <v>402</v>
      </c>
      <c r="D291" s="7" t="s">
        <v>93</v>
      </c>
      <c r="E291" s="7" t="s">
        <v>113</v>
      </c>
      <c r="F291" s="7" t="s">
        <v>48</v>
      </c>
      <c r="G291" s="7"/>
      <c r="H291" s="13" t="n">
        <v>44827</v>
      </c>
      <c r="I291" s="10" t="n">
        <v>1300</v>
      </c>
      <c r="J291" s="7" t="s">
        <v>106</v>
      </c>
      <c r="K291" s="10" t="n">
        <f aca="false">IF(I291="","",IF(J291="sq ft",ROUND(I291*0.092903,0),I291))</f>
        <v>121</v>
      </c>
      <c r="L291" s="13" t="n">
        <v>44387</v>
      </c>
      <c r="M291" s="14" t="n">
        <f aca="false">IF(OR(H291="",L291=""),"",ROUND((H291-L291)/30.44,1))</f>
        <v>14.5</v>
      </c>
      <c r="N291" s="7" t="str">
        <f aca="false">IF(AND(E291&lt;&gt;"v2008",ISERROR(SEARCH("Villa",B291))),"Commercial-scale","Residential unit")</f>
        <v>Residential unit</v>
      </c>
      <c r="O291" s="7" t="s">
        <v>402</v>
      </c>
    </row>
    <row r="292" customFormat="false" ht="15" hidden="false" customHeight="false" outlineLevel="0" collapsed="false">
      <c r="A292" s="7" t="n">
        <v>1000146474</v>
      </c>
      <c r="B292" s="7" t="s">
        <v>401</v>
      </c>
      <c r="C292" s="7" t="s">
        <v>402</v>
      </c>
      <c r="D292" s="7" t="s">
        <v>93</v>
      </c>
      <c r="E292" s="7" t="s">
        <v>113</v>
      </c>
      <c r="F292" s="7" t="s">
        <v>48</v>
      </c>
      <c r="G292" s="7"/>
      <c r="H292" s="13" t="n">
        <v>44827</v>
      </c>
      <c r="I292" s="10" t="n">
        <v>1300</v>
      </c>
      <c r="J292" s="7" t="s">
        <v>106</v>
      </c>
      <c r="K292" s="10" t="n">
        <f aca="false">IF(I292="","",IF(J292="sq ft",ROUND(I292*0.092903,0),I292))</f>
        <v>121</v>
      </c>
      <c r="L292" s="13" t="n">
        <v>44387</v>
      </c>
      <c r="M292" s="14" t="n">
        <f aca="false">IF(OR(H292="",L292=""),"",ROUND((H292-L292)/30.44,1))</f>
        <v>14.5</v>
      </c>
      <c r="N292" s="7" t="str">
        <f aca="false">IF(AND(E292&lt;&gt;"v2008",ISERROR(SEARCH("Villa",B292))),"Commercial-scale","Residential unit")</f>
        <v>Residential unit</v>
      </c>
      <c r="O292" s="7" t="s">
        <v>402</v>
      </c>
    </row>
    <row r="293" customFormat="false" ht="15" hidden="false" customHeight="false" outlineLevel="0" collapsed="false">
      <c r="A293" s="7" t="n">
        <v>1000146473</v>
      </c>
      <c r="B293" s="7" t="s">
        <v>401</v>
      </c>
      <c r="C293" s="7" t="s">
        <v>402</v>
      </c>
      <c r="D293" s="7" t="s">
        <v>93</v>
      </c>
      <c r="E293" s="7" t="s">
        <v>113</v>
      </c>
      <c r="F293" s="7" t="s">
        <v>48</v>
      </c>
      <c r="G293" s="7"/>
      <c r="H293" s="13" t="n">
        <v>44827</v>
      </c>
      <c r="I293" s="10" t="n">
        <v>1300</v>
      </c>
      <c r="J293" s="7" t="s">
        <v>106</v>
      </c>
      <c r="K293" s="10" t="n">
        <f aca="false">IF(I293="","",IF(J293="sq ft",ROUND(I293*0.092903,0),I293))</f>
        <v>121</v>
      </c>
      <c r="L293" s="13" t="n">
        <v>44387</v>
      </c>
      <c r="M293" s="14" t="n">
        <f aca="false">IF(OR(H293="",L293=""),"",ROUND((H293-L293)/30.44,1))</f>
        <v>14.5</v>
      </c>
      <c r="N293" s="7" t="str">
        <f aca="false">IF(AND(E293&lt;&gt;"v2008",ISERROR(SEARCH("Villa",B293))),"Commercial-scale","Residential unit")</f>
        <v>Residential unit</v>
      </c>
      <c r="O293" s="7" t="s">
        <v>402</v>
      </c>
    </row>
    <row r="294" customFormat="false" ht="15" hidden="false" customHeight="false" outlineLevel="0" collapsed="false">
      <c r="A294" s="7" t="n">
        <v>1000146472</v>
      </c>
      <c r="B294" s="7" t="s">
        <v>401</v>
      </c>
      <c r="C294" s="7" t="s">
        <v>402</v>
      </c>
      <c r="D294" s="7" t="s">
        <v>93</v>
      </c>
      <c r="E294" s="7" t="s">
        <v>113</v>
      </c>
      <c r="F294" s="7" t="s">
        <v>48</v>
      </c>
      <c r="G294" s="7"/>
      <c r="H294" s="13" t="n">
        <v>44827</v>
      </c>
      <c r="I294" s="10" t="n">
        <v>1300</v>
      </c>
      <c r="J294" s="7" t="s">
        <v>106</v>
      </c>
      <c r="K294" s="10" t="n">
        <f aca="false">IF(I294="","",IF(J294="sq ft",ROUND(I294*0.092903,0),I294))</f>
        <v>121</v>
      </c>
      <c r="L294" s="13" t="n">
        <v>44387</v>
      </c>
      <c r="M294" s="14" t="n">
        <f aca="false">IF(OR(H294="",L294=""),"",ROUND((H294-L294)/30.44,1))</f>
        <v>14.5</v>
      </c>
      <c r="N294" s="7" t="str">
        <f aca="false">IF(AND(E294&lt;&gt;"v2008",ISERROR(SEARCH("Villa",B294))),"Commercial-scale","Residential unit")</f>
        <v>Residential unit</v>
      </c>
      <c r="O294" s="7" t="s">
        <v>402</v>
      </c>
    </row>
    <row r="295" customFormat="false" ht="15" hidden="false" customHeight="false" outlineLevel="0" collapsed="false">
      <c r="A295" s="7" t="n">
        <v>1000146471</v>
      </c>
      <c r="B295" s="7" t="s">
        <v>401</v>
      </c>
      <c r="C295" s="7" t="s">
        <v>402</v>
      </c>
      <c r="D295" s="7" t="s">
        <v>93</v>
      </c>
      <c r="E295" s="7" t="s">
        <v>113</v>
      </c>
      <c r="F295" s="7" t="s">
        <v>48</v>
      </c>
      <c r="G295" s="7"/>
      <c r="H295" s="13" t="n">
        <v>44827</v>
      </c>
      <c r="I295" s="10" t="n">
        <v>1300</v>
      </c>
      <c r="J295" s="7" t="s">
        <v>106</v>
      </c>
      <c r="K295" s="10" t="n">
        <f aca="false">IF(I295="","",IF(J295="sq ft",ROUND(I295*0.092903,0),I295))</f>
        <v>121</v>
      </c>
      <c r="L295" s="13" t="n">
        <v>44387</v>
      </c>
      <c r="M295" s="14" t="n">
        <f aca="false">IF(OR(H295="",L295=""),"",ROUND((H295-L295)/30.44,1))</f>
        <v>14.5</v>
      </c>
      <c r="N295" s="7" t="str">
        <f aca="false">IF(AND(E295&lt;&gt;"v2008",ISERROR(SEARCH("Villa",B295))),"Commercial-scale","Residential unit")</f>
        <v>Residential unit</v>
      </c>
      <c r="O295" s="7" t="s">
        <v>402</v>
      </c>
    </row>
    <row r="296" customFormat="false" ht="15" hidden="false" customHeight="false" outlineLevel="0" collapsed="false">
      <c r="A296" s="7" t="n">
        <v>1000146470</v>
      </c>
      <c r="B296" s="7" t="s">
        <v>401</v>
      </c>
      <c r="C296" s="7" t="s">
        <v>402</v>
      </c>
      <c r="D296" s="7" t="s">
        <v>93</v>
      </c>
      <c r="E296" s="7" t="s">
        <v>113</v>
      </c>
      <c r="F296" s="7" t="s">
        <v>48</v>
      </c>
      <c r="G296" s="7"/>
      <c r="H296" s="13" t="n">
        <v>44827</v>
      </c>
      <c r="I296" s="10" t="n">
        <v>1300</v>
      </c>
      <c r="J296" s="7" t="s">
        <v>106</v>
      </c>
      <c r="K296" s="10" t="n">
        <f aca="false">IF(I296="","",IF(J296="sq ft",ROUND(I296*0.092903,0),I296))</f>
        <v>121</v>
      </c>
      <c r="L296" s="13" t="n">
        <v>44387</v>
      </c>
      <c r="M296" s="14" t="n">
        <f aca="false">IF(OR(H296="",L296=""),"",ROUND((H296-L296)/30.44,1))</f>
        <v>14.5</v>
      </c>
      <c r="N296" s="7" t="str">
        <f aca="false">IF(AND(E296&lt;&gt;"v2008",ISERROR(SEARCH("Villa",B296))),"Commercial-scale","Residential unit")</f>
        <v>Residential unit</v>
      </c>
      <c r="O296" s="7" t="s">
        <v>402</v>
      </c>
    </row>
    <row r="297" customFormat="false" ht="15" hidden="false" customHeight="false" outlineLevel="0" collapsed="false">
      <c r="A297" s="7" t="n">
        <v>1000146469</v>
      </c>
      <c r="B297" s="7" t="s">
        <v>401</v>
      </c>
      <c r="C297" s="7" t="s">
        <v>402</v>
      </c>
      <c r="D297" s="7" t="s">
        <v>93</v>
      </c>
      <c r="E297" s="7" t="s">
        <v>113</v>
      </c>
      <c r="F297" s="7" t="s">
        <v>48</v>
      </c>
      <c r="G297" s="7"/>
      <c r="H297" s="13" t="n">
        <v>44827</v>
      </c>
      <c r="I297" s="10" t="n">
        <v>1300</v>
      </c>
      <c r="J297" s="7" t="s">
        <v>106</v>
      </c>
      <c r="K297" s="10" t="n">
        <f aca="false">IF(I297="","",IF(J297="sq ft",ROUND(I297*0.092903,0),I297))</f>
        <v>121</v>
      </c>
      <c r="L297" s="13" t="n">
        <v>44387</v>
      </c>
      <c r="M297" s="14" t="n">
        <f aca="false">IF(OR(H297="",L297=""),"",ROUND((H297-L297)/30.44,1))</f>
        <v>14.5</v>
      </c>
      <c r="N297" s="7" t="str">
        <f aca="false">IF(AND(E297&lt;&gt;"v2008",ISERROR(SEARCH("Villa",B297))),"Commercial-scale","Residential unit")</f>
        <v>Residential unit</v>
      </c>
      <c r="O297" s="7" t="s">
        <v>402</v>
      </c>
    </row>
    <row r="298" customFormat="false" ht="15" hidden="false" customHeight="false" outlineLevel="0" collapsed="false">
      <c r="A298" s="7" t="n">
        <v>1000146498</v>
      </c>
      <c r="B298" s="7" t="s">
        <v>401</v>
      </c>
      <c r="C298" s="7" t="s">
        <v>402</v>
      </c>
      <c r="D298" s="7" t="s">
        <v>93</v>
      </c>
      <c r="E298" s="7" t="s">
        <v>113</v>
      </c>
      <c r="F298" s="7" t="s">
        <v>48</v>
      </c>
      <c r="G298" s="7"/>
      <c r="H298" s="13" t="n">
        <v>44827</v>
      </c>
      <c r="I298" s="10" t="n">
        <v>1300</v>
      </c>
      <c r="J298" s="7" t="s">
        <v>106</v>
      </c>
      <c r="K298" s="10" t="n">
        <f aca="false">IF(I298="","",IF(J298="sq ft",ROUND(I298*0.092903,0),I298))</f>
        <v>121</v>
      </c>
      <c r="L298" s="13" t="n">
        <v>44387</v>
      </c>
      <c r="M298" s="14" t="n">
        <f aca="false">IF(OR(H298="",L298=""),"",ROUND((H298-L298)/30.44,1))</f>
        <v>14.5</v>
      </c>
      <c r="N298" s="7" t="str">
        <f aca="false">IF(AND(E298&lt;&gt;"v2008",ISERROR(SEARCH("Villa",B298))),"Commercial-scale","Residential unit")</f>
        <v>Residential unit</v>
      </c>
      <c r="O298" s="7" t="s">
        <v>402</v>
      </c>
    </row>
    <row r="299" customFormat="false" ht="15" hidden="false" customHeight="false" outlineLevel="0" collapsed="false">
      <c r="A299" s="7" t="n">
        <v>1000146529</v>
      </c>
      <c r="B299" s="7" t="s">
        <v>401</v>
      </c>
      <c r="C299" s="7" t="s">
        <v>402</v>
      </c>
      <c r="D299" s="7" t="s">
        <v>93</v>
      </c>
      <c r="E299" s="7" t="s">
        <v>113</v>
      </c>
      <c r="F299" s="7" t="s">
        <v>48</v>
      </c>
      <c r="G299" s="7"/>
      <c r="H299" s="13" t="n">
        <v>44827</v>
      </c>
      <c r="I299" s="10" t="n">
        <v>1300</v>
      </c>
      <c r="J299" s="7" t="s">
        <v>106</v>
      </c>
      <c r="K299" s="10" t="n">
        <f aca="false">IF(I299="","",IF(J299="sq ft",ROUND(I299*0.092903,0),I299))</f>
        <v>121</v>
      </c>
      <c r="L299" s="13" t="n">
        <v>44387</v>
      </c>
      <c r="M299" s="14" t="n">
        <f aca="false">IF(OR(H299="",L299=""),"",ROUND((H299-L299)/30.44,1))</f>
        <v>14.5</v>
      </c>
      <c r="N299" s="7" t="str">
        <f aca="false">IF(AND(E299&lt;&gt;"v2008",ISERROR(SEARCH("Villa",B299))),"Commercial-scale","Residential unit")</f>
        <v>Residential unit</v>
      </c>
      <c r="O299" s="7" t="s">
        <v>402</v>
      </c>
    </row>
    <row r="300" customFormat="false" ht="15" hidden="false" customHeight="false" outlineLevel="0" collapsed="false">
      <c r="A300" s="7" t="n">
        <v>1000146500</v>
      </c>
      <c r="B300" s="7" t="s">
        <v>401</v>
      </c>
      <c r="C300" s="7" t="s">
        <v>402</v>
      </c>
      <c r="D300" s="7" t="s">
        <v>93</v>
      </c>
      <c r="E300" s="7" t="s">
        <v>113</v>
      </c>
      <c r="F300" s="7" t="s">
        <v>48</v>
      </c>
      <c r="G300" s="7"/>
      <c r="H300" s="13" t="n">
        <v>44827</v>
      </c>
      <c r="I300" s="10" t="n">
        <v>1300</v>
      </c>
      <c r="J300" s="7" t="s">
        <v>106</v>
      </c>
      <c r="K300" s="10" t="n">
        <f aca="false">IF(I300="","",IF(J300="sq ft",ROUND(I300*0.092903,0),I300))</f>
        <v>121</v>
      </c>
      <c r="L300" s="13" t="n">
        <v>44387</v>
      </c>
      <c r="M300" s="14" t="n">
        <f aca="false">IF(OR(H300="",L300=""),"",ROUND((H300-L300)/30.44,1))</f>
        <v>14.5</v>
      </c>
      <c r="N300" s="7" t="str">
        <f aca="false">IF(AND(E300&lt;&gt;"v2008",ISERROR(SEARCH("Villa",B300))),"Commercial-scale","Residential unit")</f>
        <v>Residential unit</v>
      </c>
      <c r="O300" s="7" t="s">
        <v>402</v>
      </c>
    </row>
    <row r="301" customFormat="false" ht="15" hidden="false" customHeight="false" outlineLevel="0" collapsed="false">
      <c r="A301" s="7" t="n">
        <v>1000146501</v>
      </c>
      <c r="B301" s="7" t="s">
        <v>401</v>
      </c>
      <c r="C301" s="7" t="s">
        <v>402</v>
      </c>
      <c r="D301" s="7" t="s">
        <v>93</v>
      </c>
      <c r="E301" s="7" t="s">
        <v>113</v>
      </c>
      <c r="F301" s="7" t="s">
        <v>48</v>
      </c>
      <c r="G301" s="7"/>
      <c r="H301" s="13" t="n">
        <v>44827</v>
      </c>
      <c r="I301" s="10" t="n">
        <v>1300</v>
      </c>
      <c r="J301" s="7" t="s">
        <v>106</v>
      </c>
      <c r="K301" s="10" t="n">
        <f aca="false">IF(I301="","",IF(J301="sq ft",ROUND(I301*0.092903,0),I301))</f>
        <v>121</v>
      </c>
      <c r="L301" s="13" t="n">
        <v>44387</v>
      </c>
      <c r="M301" s="14" t="n">
        <f aca="false">IF(OR(H301="",L301=""),"",ROUND((H301-L301)/30.44,1))</f>
        <v>14.5</v>
      </c>
      <c r="N301" s="7" t="str">
        <f aca="false">IF(AND(E301&lt;&gt;"v2008",ISERROR(SEARCH("Villa",B301))),"Commercial-scale","Residential unit")</f>
        <v>Residential unit</v>
      </c>
      <c r="O301" s="7" t="s">
        <v>402</v>
      </c>
    </row>
    <row r="302" customFormat="false" ht="15" hidden="false" customHeight="false" outlineLevel="0" collapsed="false">
      <c r="A302" s="7" t="n">
        <v>1000146467</v>
      </c>
      <c r="B302" s="7" t="s">
        <v>401</v>
      </c>
      <c r="C302" s="7" t="s">
        <v>402</v>
      </c>
      <c r="D302" s="7" t="s">
        <v>93</v>
      </c>
      <c r="E302" s="7" t="s">
        <v>113</v>
      </c>
      <c r="F302" s="7" t="s">
        <v>48</v>
      </c>
      <c r="G302" s="7"/>
      <c r="H302" s="13" t="n">
        <v>44827</v>
      </c>
      <c r="I302" s="10" t="n">
        <v>1300</v>
      </c>
      <c r="J302" s="7" t="s">
        <v>106</v>
      </c>
      <c r="K302" s="10" t="n">
        <f aca="false">IF(I302="","",IF(J302="sq ft",ROUND(I302*0.092903,0),I302))</f>
        <v>121</v>
      </c>
      <c r="L302" s="13" t="n">
        <v>44387</v>
      </c>
      <c r="M302" s="14" t="n">
        <f aca="false">IF(OR(H302="",L302=""),"",ROUND((H302-L302)/30.44,1))</f>
        <v>14.5</v>
      </c>
      <c r="N302" s="7" t="str">
        <f aca="false">IF(AND(E302&lt;&gt;"v2008",ISERROR(SEARCH("Villa",B302))),"Commercial-scale","Residential unit")</f>
        <v>Residential unit</v>
      </c>
      <c r="O302" s="7" t="s">
        <v>402</v>
      </c>
    </row>
    <row r="303" customFormat="false" ht="15" hidden="false" customHeight="false" outlineLevel="0" collapsed="false">
      <c r="A303" s="7" t="n">
        <v>1000146530</v>
      </c>
      <c r="B303" s="7" t="s">
        <v>401</v>
      </c>
      <c r="C303" s="7" t="s">
        <v>402</v>
      </c>
      <c r="D303" s="7" t="s">
        <v>93</v>
      </c>
      <c r="E303" s="7" t="s">
        <v>113</v>
      </c>
      <c r="F303" s="7" t="s">
        <v>48</v>
      </c>
      <c r="G303" s="7"/>
      <c r="H303" s="13" t="n">
        <v>44827</v>
      </c>
      <c r="I303" s="10" t="n">
        <v>1300</v>
      </c>
      <c r="J303" s="7" t="s">
        <v>106</v>
      </c>
      <c r="K303" s="10" t="n">
        <f aca="false">IF(I303="","",IF(J303="sq ft",ROUND(I303*0.092903,0),I303))</f>
        <v>121</v>
      </c>
      <c r="L303" s="13" t="n">
        <v>44387</v>
      </c>
      <c r="M303" s="14" t="n">
        <f aca="false">IF(OR(H303="",L303=""),"",ROUND((H303-L303)/30.44,1))</f>
        <v>14.5</v>
      </c>
      <c r="N303" s="7" t="str">
        <f aca="false">IF(AND(E303&lt;&gt;"v2008",ISERROR(SEARCH("Villa",B303))),"Commercial-scale","Residential unit")</f>
        <v>Residential unit</v>
      </c>
      <c r="O303" s="7" t="s">
        <v>402</v>
      </c>
    </row>
    <row r="304" customFormat="false" ht="15" hidden="false" customHeight="false" outlineLevel="0" collapsed="false">
      <c r="A304" s="7" t="n">
        <v>1000146528</v>
      </c>
      <c r="B304" s="7" t="s">
        <v>401</v>
      </c>
      <c r="C304" s="7" t="s">
        <v>402</v>
      </c>
      <c r="D304" s="7" t="s">
        <v>93</v>
      </c>
      <c r="E304" s="7" t="s">
        <v>113</v>
      </c>
      <c r="F304" s="7" t="s">
        <v>48</v>
      </c>
      <c r="G304" s="7"/>
      <c r="H304" s="13" t="n">
        <v>44827</v>
      </c>
      <c r="I304" s="10" t="n">
        <v>1300</v>
      </c>
      <c r="J304" s="7" t="s">
        <v>106</v>
      </c>
      <c r="K304" s="10" t="n">
        <f aca="false">IF(I304="","",IF(J304="sq ft",ROUND(I304*0.092903,0),I304))</f>
        <v>121</v>
      </c>
      <c r="L304" s="13" t="n">
        <v>44387</v>
      </c>
      <c r="M304" s="14" t="n">
        <f aca="false">IF(OR(H304="",L304=""),"",ROUND((H304-L304)/30.44,1))</f>
        <v>14.5</v>
      </c>
      <c r="N304" s="7" t="str">
        <f aca="false">IF(AND(E304&lt;&gt;"v2008",ISERROR(SEARCH("Villa",B304))),"Commercial-scale","Residential unit")</f>
        <v>Residential unit</v>
      </c>
      <c r="O304" s="7" t="s">
        <v>402</v>
      </c>
    </row>
    <row r="305" customFormat="false" ht="15" hidden="false" customHeight="false" outlineLevel="0" collapsed="false">
      <c r="A305" s="7" t="n">
        <v>1000146527</v>
      </c>
      <c r="B305" s="7" t="s">
        <v>401</v>
      </c>
      <c r="C305" s="7" t="s">
        <v>402</v>
      </c>
      <c r="D305" s="7" t="s">
        <v>93</v>
      </c>
      <c r="E305" s="7" t="s">
        <v>113</v>
      </c>
      <c r="F305" s="7" t="s">
        <v>48</v>
      </c>
      <c r="G305" s="7"/>
      <c r="H305" s="13" t="n">
        <v>44827</v>
      </c>
      <c r="I305" s="10" t="n">
        <v>1300</v>
      </c>
      <c r="J305" s="7" t="s">
        <v>106</v>
      </c>
      <c r="K305" s="10" t="n">
        <f aca="false">IF(I305="","",IF(J305="sq ft",ROUND(I305*0.092903,0),I305))</f>
        <v>121</v>
      </c>
      <c r="L305" s="13" t="n">
        <v>44387</v>
      </c>
      <c r="M305" s="14" t="n">
        <f aca="false">IF(OR(H305="",L305=""),"",ROUND((H305-L305)/30.44,1))</f>
        <v>14.5</v>
      </c>
      <c r="N305" s="7" t="str">
        <f aca="false">IF(AND(E305&lt;&gt;"v2008",ISERROR(SEARCH("Villa",B305))),"Commercial-scale","Residential unit")</f>
        <v>Residential unit</v>
      </c>
      <c r="O305" s="7" t="s">
        <v>402</v>
      </c>
    </row>
    <row r="306" customFormat="false" ht="15" hidden="false" customHeight="false" outlineLevel="0" collapsed="false">
      <c r="A306" s="7" t="n">
        <v>1000146526</v>
      </c>
      <c r="B306" s="7" t="s">
        <v>401</v>
      </c>
      <c r="C306" s="7" t="s">
        <v>402</v>
      </c>
      <c r="D306" s="7" t="s">
        <v>93</v>
      </c>
      <c r="E306" s="7" t="s">
        <v>113</v>
      </c>
      <c r="F306" s="7" t="s">
        <v>48</v>
      </c>
      <c r="G306" s="7"/>
      <c r="H306" s="13" t="n">
        <v>44827</v>
      </c>
      <c r="I306" s="10" t="n">
        <v>1300</v>
      </c>
      <c r="J306" s="7" t="s">
        <v>106</v>
      </c>
      <c r="K306" s="10" t="n">
        <f aca="false">IF(I306="","",IF(J306="sq ft",ROUND(I306*0.092903,0),I306))</f>
        <v>121</v>
      </c>
      <c r="L306" s="13" t="n">
        <v>44387</v>
      </c>
      <c r="M306" s="14" t="n">
        <f aca="false">IF(OR(H306="",L306=""),"",ROUND((H306-L306)/30.44,1))</f>
        <v>14.5</v>
      </c>
      <c r="N306" s="7" t="str">
        <f aca="false">IF(AND(E306&lt;&gt;"v2008",ISERROR(SEARCH("Villa",B306))),"Commercial-scale","Residential unit")</f>
        <v>Residential unit</v>
      </c>
      <c r="O306" s="7" t="s">
        <v>402</v>
      </c>
    </row>
    <row r="307" customFormat="false" ht="15" hidden="false" customHeight="false" outlineLevel="0" collapsed="false">
      <c r="A307" s="7" t="n">
        <v>1000146525</v>
      </c>
      <c r="B307" s="7" t="s">
        <v>401</v>
      </c>
      <c r="C307" s="7" t="s">
        <v>402</v>
      </c>
      <c r="D307" s="7" t="s">
        <v>93</v>
      </c>
      <c r="E307" s="7" t="s">
        <v>113</v>
      </c>
      <c r="F307" s="7" t="s">
        <v>48</v>
      </c>
      <c r="G307" s="7"/>
      <c r="H307" s="13" t="n">
        <v>44827</v>
      </c>
      <c r="I307" s="10" t="n">
        <v>1300</v>
      </c>
      <c r="J307" s="7" t="s">
        <v>106</v>
      </c>
      <c r="K307" s="10" t="n">
        <f aca="false">IF(I307="","",IF(J307="sq ft",ROUND(I307*0.092903,0),I307))</f>
        <v>121</v>
      </c>
      <c r="L307" s="13" t="n">
        <v>44387</v>
      </c>
      <c r="M307" s="14" t="n">
        <f aca="false">IF(OR(H307="",L307=""),"",ROUND((H307-L307)/30.44,1))</f>
        <v>14.5</v>
      </c>
      <c r="N307" s="7" t="str">
        <f aca="false">IF(AND(E307&lt;&gt;"v2008",ISERROR(SEARCH("Villa",B307))),"Commercial-scale","Residential unit")</f>
        <v>Residential unit</v>
      </c>
      <c r="O307" s="7" t="s">
        <v>402</v>
      </c>
    </row>
    <row r="308" customFormat="false" ht="15" hidden="false" customHeight="false" outlineLevel="0" collapsed="false">
      <c r="A308" s="7" t="n">
        <v>1000146524</v>
      </c>
      <c r="B308" s="7" t="s">
        <v>401</v>
      </c>
      <c r="C308" s="7" t="s">
        <v>402</v>
      </c>
      <c r="D308" s="7" t="s">
        <v>93</v>
      </c>
      <c r="E308" s="7" t="s">
        <v>113</v>
      </c>
      <c r="F308" s="7" t="s">
        <v>48</v>
      </c>
      <c r="G308" s="7"/>
      <c r="H308" s="13" t="n">
        <v>44827</v>
      </c>
      <c r="I308" s="10" t="n">
        <v>1300</v>
      </c>
      <c r="J308" s="7" t="s">
        <v>106</v>
      </c>
      <c r="K308" s="10" t="n">
        <f aca="false">IF(I308="","",IF(J308="sq ft",ROUND(I308*0.092903,0),I308))</f>
        <v>121</v>
      </c>
      <c r="L308" s="13" t="n">
        <v>44387</v>
      </c>
      <c r="M308" s="14" t="n">
        <f aca="false">IF(OR(H308="",L308=""),"",ROUND((H308-L308)/30.44,1))</f>
        <v>14.5</v>
      </c>
      <c r="N308" s="7" t="str">
        <f aca="false">IF(AND(E308&lt;&gt;"v2008",ISERROR(SEARCH("Villa",B308))),"Commercial-scale","Residential unit")</f>
        <v>Residential unit</v>
      </c>
      <c r="O308" s="7" t="s">
        <v>402</v>
      </c>
    </row>
    <row r="309" customFormat="false" ht="15" hidden="false" customHeight="false" outlineLevel="0" collapsed="false">
      <c r="A309" s="7" t="n">
        <v>1000146523</v>
      </c>
      <c r="B309" s="7" t="s">
        <v>401</v>
      </c>
      <c r="C309" s="7" t="s">
        <v>402</v>
      </c>
      <c r="D309" s="7" t="s">
        <v>93</v>
      </c>
      <c r="E309" s="7" t="s">
        <v>113</v>
      </c>
      <c r="F309" s="7" t="s">
        <v>48</v>
      </c>
      <c r="G309" s="7"/>
      <c r="H309" s="13" t="n">
        <v>44827</v>
      </c>
      <c r="I309" s="10" t="n">
        <v>1300</v>
      </c>
      <c r="J309" s="7" t="s">
        <v>106</v>
      </c>
      <c r="K309" s="10" t="n">
        <f aca="false">IF(I309="","",IF(J309="sq ft",ROUND(I309*0.092903,0),I309))</f>
        <v>121</v>
      </c>
      <c r="L309" s="13" t="n">
        <v>44387</v>
      </c>
      <c r="M309" s="14" t="n">
        <f aca="false">IF(OR(H309="",L309=""),"",ROUND((H309-L309)/30.44,1))</f>
        <v>14.5</v>
      </c>
      <c r="N309" s="7" t="str">
        <f aca="false">IF(AND(E309&lt;&gt;"v2008",ISERROR(SEARCH("Villa",B309))),"Commercial-scale","Residential unit")</f>
        <v>Residential unit</v>
      </c>
      <c r="O309" s="7" t="s">
        <v>402</v>
      </c>
    </row>
    <row r="310" customFormat="false" ht="15" hidden="false" customHeight="false" outlineLevel="0" collapsed="false">
      <c r="A310" s="7" t="n">
        <v>1000146522</v>
      </c>
      <c r="B310" s="7" t="s">
        <v>401</v>
      </c>
      <c r="C310" s="7" t="s">
        <v>402</v>
      </c>
      <c r="D310" s="7" t="s">
        <v>93</v>
      </c>
      <c r="E310" s="7" t="s">
        <v>113</v>
      </c>
      <c r="F310" s="7" t="s">
        <v>48</v>
      </c>
      <c r="G310" s="7"/>
      <c r="H310" s="13" t="n">
        <v>44827</v>
      </c>
      <c r="I310" s="10" t="n">
        <v>1300</v>
      </c>
      <c r="J310" s="7" t="s">
        <v>106</v>
      </c>
      <c r="K310" s="10" t="n">
        <f aca="false">IF(I310="","",IF(J310="sq ft",ROUND(I310*0.092903,0),I310))</f>
        <v>121</v>
      </c>
      <c r="L310" s="13" t="n">
        <v>44387</v>
      </c>
      <c r="M310" s="14" t="n">
        <f aca="false">IF(OR(H310="",L310=""),"",ROUND((H310-L310)/30.44,1))</f>
        <v>14.5</v>
      </c>
      <c r="N310" s="7" t="str">
        <f aca="false">IF(AND(E310&lt;&gt;"v2008",ISERROR(SEARCH("Villa",B310))),"Commercial-scale","Residential unit")</f>
        <v>Residential unit</v>
      </c>
      <c r="O310" s="7" t="s">
        <v>402</v>
      </c>
    </row>
    <row r="311" customFormat="false" ht="15" hidden="false" customHeight="false" outlineLevel="0" collapsed="false">
      <c r="A311" s="7" t="n">
        <v>1000146521</v>
      </c>
      <c r="B311" s="7" t="s">
        <v>401</v>
      </c>
      <c r="C311" s="7" t="s">
        <v>402</v>
      </c>
      <c r="D311" s="7" t="s">
        <v>93</v>
      </c>
      <c r="E311" s="7" t="s">
        <v>113</v>
      </c>
      <c r="F311" s="7" t="s">
        <v>48</v>
      </c>
      <c r="G311" s="7"/>
      <c r="H311" s="13" t="n">
        <v>44827</v>
      </c>
      <c r="I311" s="10" t="n">
        <v>1300</v>
      </c>
      <c r="J311" s="7" t="s">
        <v>106</v>
      </c>
      <c r="K311" s="10" t="n">
        <f aca="false">IF(I311="","",IF(J311="sq ft",ROUND(I311*0.092903,0),I311))</f>
        <v>121</v>
      </c>
      <c r="L311" s="13" t="n">
        <v>44387</v>
      </c>
      <c r="M311" s="14" t="n">
        <f aca="false">IF(OR(H311="",L311=""),"",ROUND((H311-L311)/30.44,1))</f>
        <v>14.5</v>
      </c>
      <c r="N311" s="7" t="str">
        <f aca="false">IF(AND(E311&lt;&gt;"v2008",ISERROR(SEARCH("Villa",B311))),"Commercial-scale","Residential unit")</f>
        <v>Residential unit</v>
      </c>
      <c r="O311" s="7" t="s">
        <v>402</v>
      </c>
    </row>
    <row r="312" customFormat="false" ht="15" hidden="false" customHeight="false" outlineLevel="0" collapsed="false">
      <c r="A312" s="7" t="n">
        <v>1000146520</v>
      </c>
      <c r="B312" s="7" t="s">
        <v>401</v>
      </c>
      <c r="C312" s="7" t="s">
        <v>402</v>
      </c>
      <c r="D312" s="7" t="s">
        <v>93</v>
      </c>
      <c r="E312" s="7" t="s">
        <v>113</v>
      </c>
      <c r="F312" s="7" t="s">
        <v>48</v>
      </c>
      <c r="G312" s="7"/>
      <c r="H312" s="13" t="n">
        <v>44827</v>
      </c>
      <c r="I312" s="10" t="n">
        <v>1300</v>
      </c>
      <c r="J312" s="7" t="s">
        <v>106</v>
      </c>
      <c r="K312" s="10" t="n">
        <f aca="false">IF(I312="","",IF(J312="sq ft",ROUND(I312*0.092903,0),I312))</f>
        <v>121</v>
      </c>
      <c r="L312" s="13" t="n">
        <v>44387</v>
      </c>
      <c r="M312" s="14" t="n">
        <f aca="false">IF(OR(H312="",L312=""),"",ROUND((H312-L312)/30.44,1))</f>
        <v>14.5</v>
      </c>
      <c r="N312" s="7" t="str">
        <f aca="false">IF(AND(E312&lt;&gt;"v2008",ISERROR(SEARCH("Villa",B312))),"Commercial-scale","Residential unit")</f>
        <v>Residential unit</v>
      </c>
      <c r="O312" s="7" t="s">
        <v>402</v>
      </c>
    </row>
    <row r="313" customFormat="false" ht="15" hidden="false" customHeight="false" outlineLevel="0" collapsed="false">
      <c r="A313" s="7" t="n">
        <v>1000146519</v>
      </c>
      <c r="B313" s="7" t="s">
        <v>401</v>
      </c>
      <c r="C313" s="7" t="s">
        <v>402</v>
      </c>
      <c r="D313" s="7" t="s">
        <v>93</v>
      </c>
      <c r="E313" s="7" t="s">
        <v>113</v>
      </c>
      <c r="F313" s="7" t="s">
        <v>48</v>
      </c>
      <c r="G313" s="7"/>
      <c r="H313" s="13" t="n">
        <v>44827</v>
      </c>
      <c r="I313" s="10" t="n">
        <v>1300</v>
      </c>
      <c r="J313" s="7" t="s">
        <v>106</v>
      </c>
      <c r="K313" s="10" t="n">
        <f aca="false">IF(I313="","",IF(J313="sq ft",ROUND(I313*0.092903,0),I313))</f>
        <v>121</v>
      </c>
      <c r="L313" s="13" t="n">
        <v>44387</v>
      </c>
      <c r="M313" s="14" t="n">
        <f aca="false">IF(OR(H313="",L313=""),"",ROUND((H313-L313)/30.44,1))</f>
        <v>14.5</v>
      </c>
      <c r="N313" s="7" t="str">
        <f aca="false">IF(AND(E313&lt;&gt;"v2008",ISERROR(SEARCH("Villa",B313))),"Commercial-scale","Residential unit")</f>
        <v>Residential unit</v>
      </c>
      <c r="O313" s="7" t="s">
        <v>402</v>
      </c>
    </row>
    <row r="314" customFormat="false" ht="15" hidden="false" customHeight="false" outlineLevel="0" collapsed="false">
      <c r="A314" s="7" t="n">
        <v>1000146518</v>
      </c>
      <c r="B314" s="7" t="s">
        <v>401</v>
      </c>
      <c r="C314" s="7" t="s">
        <v>402</v>
      </c>
      <c r="D314" s="7" t="s">
        <v>93</v>
      </c>
      <c r="E314" s="7" t="s">
        <v>113</v>
      </c>
      <c r="F314" s="7" t="s">
        <v>48</v>
      </c>
      <c r="G314" s="7"/>
      <c r="H314" s="13" t="n">
        <v>44827</v>
      </c>
      <c r="I314" s="10" t="n">
        <v>1300</v>
      </c>
      <c r="J314" s="7" t="s">
        <v>106</v>
      </c>
      <c r="K314" s="10" t="n">
        <f aca="false">IF(I314="","",IF(J314="sq ft",ROUND(I314*0.092903,0),I314))</f>
        <v>121</v>
      </c>
      <c r="L314" s="13" t="n">
        <v>44387</v>
      </c>
      <c r="M314" s="14" t="n">
        <f aca="false">IF(OR(H314="",L314=""),"",ROUND((H314-L314)/30.44,1))</f>
        <v>14.5</v>
      </c>
      <c r="N314" s="7" t="str">
        <f aca="false">IF(AND(E314&lt;&gt;"v2008",ISERROR(SEARCH("Villa",B314))),"Commercial-scale","Residential unit")</f>
        <v>Residential unit</v>
      </c>
      <c r="O314" s="7" t="s">
        <v>402</v>
      </c>
    </row>
    <row r="315" customFormat="false" ht="15" hidden="false" customHeight="false" outlineLevel="0" collapsed="false">
      <c r="A315" s="7" t="n">
        <v>1000146517</v>
      </c>
      <c r="B315" s="7" t="s">
        <v>401</v>
      </c>
      <c r="C315" s="7" t="s">
        <v>402</v>
      </c>
      <c r="D315" s="7" t="s">
        <v>93</v>
      </c>
      <c r="E315" s="7" t="s">
        <v>113</v>
      </c>
      <c r="F315" s="7" t="s">
        <v>48</v>
      </c>
      <c r="G315" s="7"/>
      <c r="H315" s="13" t="n">
        <v>44827</v>
      </c>
      <c r="I315" s="10" t="n">
        <v>1300</v>
      </c>
      <c r="J315" s="7" t="s">
        <v>106</v>
      </c>
      <c r="K315" s="10" t="n">
        <f aca="false">IF(I315="","",IF(J315="sq ft",ROUND(I315*0.092903,0),I315))</f>
        <v>121</v>
      </c>
      <c r="L315" s="13" t="n">
        <v>44387</v>
      </c>
      <c r="M315" s="14" t="n">
        <f aca="false">IF(OR(H315="",L315=""),"",ROUND((H315-L315)/30.44,1))</f>
        <v>14.5</v>
      </c>
      <c r="N315" s="7" t="str">
        <f aca="false">IF(AND(E315&lt;&gt;"v2008",ISERROR(SEARCH("Villa",B315))),"Commercial-scale","Residential unit")</f>
        <v>Residential unit</v>
      </c>
      <c r="O315" s="7" t="s">
        <v>402</v>
      </c>
    </row>
    <row r="316" customFormat="false" ht="15" hidden="false" customHeight="false" outlineLevel="0" collapsed="false">
      <c r="A316" s="7" t="n">
        <v>1000146516</v>
      </c>
      <c r="B316" s="7" t="s">
        <v>401</v>
      </c>
      <c r="C316" s="7" t="s">
        <v>402</v>
      </c>
      <c r="D316" s="7" t="s">
        <v>93</v>
      </c>
      <c r="E316" s="7" t="s">
        <v>113</v>
      </c>
      <c r="F316" s="7" t="s">
        <v>48</v>
      </c>
      <c r="G316" s="7"/>
      <c r="H316" s="13" t="n">
        <v>44827</v>
      </c>
      <c r="I316" s="10" t="n">
        <v>1300</v>
      </c>
      <c r="J316" s="7" t="s">
        <v>106</v>
      </c>
      <c r="K316" s="10" t="n">
        <f aca="false">IF(I316="","",IF(J316="sq ft",ROUND(I316*0.092903,0),I316))</f>
        <v>121</v>
      </c>
      <c r="L316" s="13" t="n">
        <v>44387</v>
      </c>
      <c r="M316" s="14" t="n">
        <f aca="false">IF(OR(H316="",L316=""),"",ROUND((H316-L316)/30.44,1))</f>
        <v>14.5</v>
      </c>
      <c r="N316" s="7" t="str">
        <f aca="false">IF(AND(E316&lt;&gt;"v2008",ISERROR(SEARCH("Villa",B316))),"Commercial-scale","Residential unit")</f>
        <v>Residential unit</v>
      </c>
      <c r="O316" s="7" t="s">
        <v>402</v>
      </c>
    </row>
    <row r="317" customFormat="false" ht="15" hidden="false" customHeight="false" outlineLevel="0" collapsed="false">
      <c r="A317" s="7" t="n">
        <v>1000146515</v>
      </c>
      <c r="B317" s="7" t="s">
        <v>401</v>
      </c>
      <c r="C317" s="7" t="s">
        <v>402</v>
      </c>
      <c r="D317" s="7" t="s">
        <v>93</v>
      </c>
      <c r="E317" s="7" t="s">
        <v>113</v>
      </c>
      <c r="F317" s="7" t="s">
        <v>48</v>
      </c>
      <c r="G317" s="7"/>
      <c r="H317" s="13" t="n">
        <v>44827</v>
      </c>
      <c r="I317" s="10" t="n">
        <v>1300</v>
      </c>
      <c r="J317" s="7" t="s">
        <v>106</v>
      </c>
      <c r="K317" s="10" t="n">
        <f aca="false">IF(I317="","",IF(J317="sq ft",ROUND(I317*0.092903,0),I317))</f>
        <v>121</v>
      </c>
      <c r="L317" s="13" t="n">
        <v>44387</v>
      </c>
      <c r="M317" s="14" t="n">
        <f aca="false">IF(OR(H317="",L317=""),"",ROUND((H317-L317)/30.44,1))</f>
        <v>14.5</v>
      </c>
      <c r="N317" s="7" t="str">
        <f aca="false">IF(AND(E317&lt;&gt;"v2008",ISERROR(SEARCH("Villa",B317))),"Commercial-scale","Residential unit")</f>
        <v>Residential unit</v>
      </c>
      <c r="O317" s="7" t="s">
        <v>402</v>
      </c>
    </row>
    <row r="318" customFormat="false" ht="15" hidden="false" customHeight="false" outlineLevel="0" collapsed="false">
      <c r="A318" s="7" t="n">
        <v>1000146514</v>
      </c>
      <c r="B318" s="7" t="s">
        <v>401</v>
      </c>
      <c r="C318" s="7" t="s">
        <v>402</v>
      </c>
      <c r="D318" s="7" t="s">
        <v>93</v>
      </c>
      <c r="E318" s="7" t="s">
        <v>113</v>
      </c>
      <c r="F318" s="7" t="s">
        <v>48</v>
      </c>
      <c r="G318" s="7"/>
      <c r="H318" s="13" t="n">
        <v>44827</v>
      </c>
      <c r="I318" s="10" t="n">
        <v>1300</v>
      </c>
      <c r="J318" s="7" t="s">
        <v>106</v>
      </c>
      <c r="K318" s="10" t="n">
        <f aca="false">IF(I318="","",IF(J318="sq ft",ROUND(I318*0.092903,0),I318))</f>
        <v>121</v>
      </c>
      <c r="L318" s="13" t="n">
        <v>44387</v>
      </c>
      <c r="M318" s="14" t="n">
        <f aca="false">IF(OR(H318="",L318=""),"",ROUND((H318-L318)/30.44,1))</f>
        <v>14.5</v>
      </c>
      <c r="N318" s="7" t="str">
        <f aca="false">IF(AND(E318&lt;&gt;"v2008",ISERROR(SEARCH("Villa",B318))),"Commercial-scale","Residential unit")</f>
        <v>Residential unit</v>
      </c>
      <c r="O318" s="7" t="s">
        <v>402</v>
      </c>
    </row>
    <row r="319" customFormat="false" ht="15" hidden="false" customHeight="false" outlineLevel="0" collapsed="false">
      <c r="A319" s="7" t="n">
        <v>1000146513</v>
      </c>
      <c r="B319" s="7" t="s">
        <v>401</v>
      </c>
      <c r="C319" s="7" t="s">
        <v>402</v>
      </c>
      <c r="D319" s="7" t="s">
        <v>93</v>
      </c>
      <c r="E319" s="7" t="s">
        <v>113</v>
      </c>
      <c r="F319" s="7" t="s">
        <v>48</v>
      </c>
      <c r="G319" s="7"/>
      <c r="H319" s="13" t="n">
        <v>44827</v>
      </c>
      <c r="I319" s="10" t="n">
        <v>1300</v>
      </c>
      <c r="J319" s="7" t="s">
        <v>106</v>
      </c>
      <c r="K319" s="10" t="n">
        <f aca="false">IF(I319="","",IF(J319="sq ft",ROUND(I319*0.092903,0),I319))</f>
        <v>121</v>
      </c>
      <c r="L319" s="13" t="n">
        <v>44387</v>
      </c>
      <c r="M319" s="14" t="n">
        <f aca="false">IF(OR(H319="",L319=""),"",ROUND((H319-L319)/30.44,1))</f>
        <v>14.5</v>
      </c>
      <c r="N319" s="7" t="str">
        <f aca="false">IF(AND(E319&lt;&gt;"v2008",ISERROR(SEARCH("Villa",B319))),"Commercial-scale","Residential unit")</f>
        <v>Residential unit</v>
      </c>
      <c r="O319" s="7" t="s">
        <v>402</v>
      </c>
    </row>
    <row r="320" customFormat="false" ht="15" hidden="false" customHeight="false" outlineLevel="0" collapsed="false">
      <c r="A320" s="7" t="n">
        <v>1000146512</v>
      </c>
      <c r="B320" s="7" t="s">
        <v>401</v>
      </c>
      <c r="C320" s="7" t="s">
        <v>402</v>
      </c>
      <c r="D320" s="7" t="s">
        <v>93</v>
      </c>
      <c r="E320" s="7" t="s">
        <v>113</v>
      </c>
      <c r="F320" s="7" t="s">
        <v>48</v>
      </c>
      <c r="G320" s="7"/>
      <c r="H320" s="13" t="n">
        <v>44827</v>
      </c>
      <c r="I320" s="10" t="n">
        <v>1300</v>
      </c>
      <c r="J320" s="7" t="s">
        <v>106</v>
      </c>
      <c r="K320" s="10" t="n">
        <f aca="false">IF(I320="","",IF(J320="sq ft",ROUND(I320*0.092903,0),I320))</f>
        <v>121</v>
      </c>
      <c r="L320" s="13" t="n">
        <v>44387</v>
      </c>
      <c r="M320" s="14" t="n">
        <f aca="false">IF(OR(H320="",L320=""),"",ROUND((H320-L320)/30.44,1))</f>
        <v>14.5</v>
      </c>
      <c r="N320" s="7" t="str">
        <f aca="false">IF(AND(E320&lt;&gt;"v2008",ISERROR(SEARCH("Villa",B320))),"Commercial-scale","Residential unit")</f>
        <v>Residential unit</v>
      </c>
      <c r="O320" s="7" t="s">
        <v>402</v>
      </c>
    </row>
    <row r="321" customFormat="false" ht="15" hidden="false" customHeight="false" outlineLevel="0" collapsed="false">
      <c r="A321" s="7" t="n">
        <v>1000146511</v>
      </c>
      <c r="B321" s="7" t="s">
        <v>401</v>
      </c>
      <c r="C321" s="7" t="s">
        <v>402</v>
      </c>
      <c r="D321" s="7" t="s">
        <v>93</v>
      </c>
      <c r="E321" s="7" t="s">
        <v>113</v>
      </c>
      <c r="F321" s="7" t="s">
        <v>48</v>
      </c>
      <c r="G321" s="7"/>
      <c r="H321" s="13" t="n">
        <v>44827</v>
      </c>
      <c r="I321" s="10" t="n">
        <v>1300</v>
      </c>
      <c r="J321" s="7" t="s">
        <v>106</v>
      </c>
      <c r="K321" s="10" t="n">
        <f aca="false">IF(I321="","",IF(J321="sq ft",ROUND(I321*0.092903,0),I321))</f>
        <v>121</v>
      </c>
      <c r="L321" s="13" t="n">
        <v>44387</v>
      </c>
      <c r="M321" s="14" t="n">
        <f aca="false">IF(OR(H321="",L321=""),"",ROUND((H321-L321)/30.44,1))</f>
        <v>14.5</v>
      </c>
      <c r="N321" s="7" t="str">
        <f aca="false">IF(AND(E321&lt;&gt;"v2008",ISERROR(SEARCH("Villa",B321))),"Commercial-scale","Residential unit")</f>
        <v>Residential unit</v>
      </c>
      <c r="O321" s="7" t="s">
        <v>402</v>
      </c>
    </row>
    <row r="322" customFormat="false" ht="15" hidden="false" customHeight="false" outlineLevel="0" collapsed="false">
      <c r="A322" s="7" t="n">
        <v>1000146510</v>
      </c>
      <c r="B322" s="7" t="s">
        <v>401</v>
      </c>
      <c r="C322" s="7" t="s">
        <v>402</v>
      </c>
      <c r="D322" s="7" t="s">
        <v>93</v>
      </c>
      <c r="E322" s="7" t="s">
        <v>113</v>
      </c>
      <c r="F322" s="7" t="s">
        <v>48</v>
      </c>
      <c r="G322" s="7"/>
      <c r="H322" s="13" t="n">
        <v>44827</v>
      </c>
      <c r="I322" s="10" t="n">
        <v>1300</v>
      </c>
      <c r="J322" s="7" t="s">
        <v>106</v>
      </c>
      <c r="K322" s="10" t="n">
        <f aca="false">IF(I322="","",IF(J322="sq ft",ROUND(I322*0.092903,0),I322))</f>
        <v>121</v>
      </c>
      <c r="L322" s="13" t="n">
        <v>44387</v>
      </c>
      <c r="M322" s="14" t="n">
        <f aca="false">IF(OR(H322="",L322=""),"",ROUND((H322-L322)/30.44,1))</f>
        <v>14.5</v>
      </c>
      <c r="N322" s="7" t="str">
        <f aca="false">IF(AND(E322&lt;&gt;"v2008",ISERROR(SEARCH("Villa",B322))),"Commercial-scale","Residential unit")</f>
        <v>Residential unit</v>
      </c>
      <c r="O322" s="7" t="s">
        <v>402</v>
      </c>
    </row>
    <row r="323" customFormat="false" ht="15" hidden="false" customHeight="false" outlineLevel="0" collapsed="false">
      <c r="A323" s="7" t="n">
        <v>1000146509</v>
      </c>
      <c r="B323" s="7" t="s">
        <v>401</v>
      </c>
      <c r="C323" s="7" t="s">
        <v>402</v>
      </c>
      <c r="D323" s="7" t="s">
        <v>93</v>
      </c>
      <c r="E323" s="7" t="s">
        <v>113</v>
      </c>
      <c r="F323" s="7" t="s">
        <v>48</v>
      </c>
      <c r="G323" s="7"/>
      <c r="H323" s="13" t="n">
        <v>44827</v>
      </c>
      <c r="I323" s="10" t="n">
        <v>1300</v>
      </c>
      <c r="J323" s="7" t="s">
        <v>106</v>
      </c>
      <c r="K323" s="10" t="n">
        <f aca="false">IF(I323="","",IF(J323="sq ft",ROUND(I323*0.092903,0),I323))</f>
        <v>121</v>
      </c>
      <c r="L323" s="13" t="n">
        <v>44387</v>
      </c>
      <c r="M323" s="14" t="n">
        <f aca="false">IF(OR(H323="",L323=""),"",ROUND((H323-L323)/30.44,1))</f>
        <v>14.5</v>
      </c>
      <c r="N323" s="7" t="str">
        <f aca="false">IF(AND(E323&lt;&gt;"v2008",ISERROR(SEARCH("Villa",B323))),"Commercial-scale","Residential unit")</f>
        <v>Residential unit</v>
      </c>
      <c r="O323" s="7" t="s">
        <v>402</v>
      </c>
    </row>
    <row r="324" customFormat="false" ht="15" hidden="false" customHeight="false" outlineLevel="0" collapsed="false">
      <c r="A324" s="7" t="n">
        <v>1000146508</v>
      </c>
      <c r="B324" s="7" t="s">
        <v>401</v>
      </c>
      <c r="C324" s="7" t="s">
        <v>402</v>
      </c>
      <c r="D324" s="7" t="s">
        <v>93</v>
      </c>
      <c r="E324" s="7" t="s">
        <v>113</v>
      </c>
      <c r="F324" s="7" t="s">
        <v>48</v>
      </c>
      <c r="G324" s="7"/>
      <c r="H324" s="13" t="n">
        <v>44827</v>
      </c>
      <c r="I324" s="10" t="n">
        <v>1300</v>
      </c>
      <c r="J324" s="7" t="s">
        <v>106</v>
      </c>
      <c r="K324" s="10" t="n">
        <f aca="false">IF(I324="","",IF(J324="sq ft",ROUND(I324*0.092903,0),I324))</f>
        <v>121</v>
      </c>
      <c r="L324" s="13" t="n">
        <v>44387</v>
      </c>
      <c r="M324" s="14" t="n">
        <f aca="false">IF(OR(H324="",L324=""),"",ROUND((H324-L324)/30.44,1))</f>
        <v>14.5</v>
      </c>
      <c r="N324" s="7" t="str">
        <f aca="false">IF(AND(E324&lt;&gt;"v2008",ISERROR(SEARCH("Villa",B324))),"Commercial-scale","Residential unit")</f>
        <v>Residential unit</v>
      </c>
      <c r="O324" s="7" t="s">
        <v>402</v>
      </c>
    </row>
    <row r="325" customFormat="false" ht="15" hidden="false" customHeight="false" outlineLevel="0" collapsed="false">
      <c r="A325" s="7" t="n">
        <v>1000146507</v>
      </c>
      <c r="B325" s="7" t="s">
        <v>401</v>
      </c>
      <c r="C325" s="7" t="s">
        <v>402</v>
      </c>
      <c r="D325" s="7" t="s">
        <v>93</v>
      </c>
      <c r="E325" s="7" t="s">
        <v>113</v>
      </c>
      <c r="F325" s="7" t="s">
        <v>48</v>
      </c>
      <c r="G325" s="7"/>
      <c r="H325" s="13" t="n">
        <v>44827</v>
      </c>
      <c r="I325" s="10" t="n">
        <v>1300</v>
      </c>
      <c r="J325" s="7" t="s">
        <v>106</v>
      </c>
      <c r="K325" s="10" t="n">
        <f aca="false">IF(I325="","",IF(J325="sq ft",ROUND(I325*0.092903,0),I325))</f>
        <v>121</v>
      </c>
      <c r="L325" s="13" t="n">
        <v>44387</v>
      </c>
      <c r="M325" s="14" t="n">
        <f aca="false">IF(OR(H325="",L325=""),"",ROUND((H325-L325)/30.44,1))</f>
        <v>14.5</v>
      </c>
      <c r="N325" s="7" t="str">
        <f aca="false">IF(AND(E325&lt;&gt;"v2008",ISERROR(SEARCH("Villa",B325))),"Commercial-scale","Residential unit")</f>
        <v>Residential unit</v>
      </c>
      <c r="O325" s="7" t="s">
        <v>402</v>
      </c>
    </row>
    <row r="326" customFormat="false" ht="15" hidden="false" customHeight="false" outlineLevel="0" collapsed="false">
      <c r="A326" s="7" t="n">
        <v>1000146506</v>
      </c>
      <c r="B326" s="7" t="s">
        <v>401</v>
      </c>
      <c r="C326" s="7" t="s">
        <v>402</v>
      </c>
      <c r="D326" s="7" t="s">
        <v>93</v>
      </c>
      <c r="E326" s="7" t="s">
        <v>113</v>
      </c>
      <c r="F326" s="7" t="s">
        <v>48</v>
      </c>
      <c r="G326" s="7"/>
      <c r="H326" s="13" t="n">
        <v>44827</v>
      </c>
      <c r="I326" s="10" t="n">
        <v>1300</v>
      </c>
      <c r="J326" s="7" t="s">
        <v>106</v>
      </c>
      <c r="K326" s="10" t="n">
        <f aca="false">IF(I326="","",IF(J326="sq ft",ROUND(I326*0.092903,0),I326))</f>
        <v>121</v>
      </c>
      <c r="L326" s="13" t="n">
        <v>44387</v>
      </c>
      <c r="M326" s="14" t="n">
        <f aca="false">IF(OR(H326="",L326=""),"",ROUND((H326-L326)/30.44,1))</f>
        <v>14.5</v>
      </c>
      <c r="N326" s="7" t="str">
        <f aca="false">IF(AND(E326&lt;&gt;"v2008",ISERROR(SEARCH("Villa",B326))),"Commercial-scale","Residential unit")</f>
        <v>Residential unit</v>
      </c>
      <c r="O326" s="7" t="s">
        <v>402</v>
      </c>
    </row>
    <row r="327" customFormat="false" ht="15" hidden="false" customHeight="false" outlineLevel="0" collapsed="false">
      <c r="A327" s="7" t="n">
        <v>1000146505</v>
      </c>
      <c r="B327" s="7" t="s">
        <v>401</v>
      </c>
      <c r="C327" s="7" t="s">
        <v>402</v>
      </c>
      <c r="D327" s="7" t="s">
        <v>93</v>
      </c>
      <c r="E327" s="7" t="s">
        <v>113</v>
      </c>
      <c r="F327" s="7" t="s">
        <v>48</v>
      </c>
      <c r="G327" s="7"/>
      <c r="H327" s="13" t="n">
        <v>44827</v>
      </c>
      <c r="I327" s="10" t="n">
        <v>1300</v>
      </c>
      <c r="J327" s="7" t="s">
        <v>106</v>
      </c>
      <c r="K327" s="10" t="n">
        <f aca="false">IF(I327="","",IF(J327="sq ft",ROUND(I327*0.092903,0),I327))</f>
        <v>121</v>
      </c>
      <c r="L327" s="13" t="n">
        <v>44387</v>
      </c>
      <c r="M327" s="14" t="n">
        <f aca="false">IF(OR(H327="",L327=""),"",ROUND((H327-L327)/30.44,1))</f>
        <v>14.5</v>
      </c>
      <c r="N327" s="7" t="str">
        <f aca="false">IF(AND(E327&lt;&gt;"v2008",ISERROR(SEARCH("Villa",B327))),"Commercial-scale","Residential unit")</f>
        <v>Residential unit</v>
      </c>
      <c r="O327" s="7" t="s">
        <v>402</v>
      </c>
    </row>
    <row r="328" customFormat="false" ht="15" hidden="false" customHeight="false" outlineLevel="0" collapsed="false">
      <c r="A328" s="7" t="n">
        <v>1000146504</v>
      </c>
      <c r="B328" s="7" t="s">
        <v>401</v>
      </c>
      <c r="C328" s="7" t="s">
        <v>402</v>
      </c>
      <c r="D328" s="7" t="s">
        <v>93</v>
      </c>
      <c r="E328" s="7" t="s">
        <v>113</v>
      </c>
      <c r="F328" s="7" t="s">
        <v>48</v>
      </c>
      <c r="G328" s="7"/>
      <c r="H328" s="13" t="n">
        <v>44827</v>
      </c>
      <c r="I328" s="10" t="n">
        <v>1300</v>
      </c>
      <c r="J328" s="7" t="s">
        <v>106</v>
      </c>
      <c r="K328" s="10" t="n">
        <f aca="false">IF(I328="","",IF(J328="sq ft",ROUND(I328*0.092903,0),I328))</f>
        <v>121</v>
      </c>
      <c r="L328" s="13" t="n">
        <v>44387</v>
      </c>
      <c r="M328" s="14" t="n">
        <f aca="false">IF(OR(H328="",L328=""),"",ROUND((H328-L328)/30.44,1))</f>
        <v>14.5</v>
      </c>
      <c r="N328" s="7" t="str">
        <f aca="false">IF(AND(E328&lt;&gt;"v2008",ISERROR(SEARCH("Villa",B328))),"Commercial-scale","Residential unit")</f>
        <v>Residential unit</v>
      </c>
      <c r="O328" s="7" t="s">
        <v>402</v>
      </c>
    </row>
    <row r="329" customFormat="false" ht="15" hidden="false" customHeight="false" outlineLevel="0" collapsed="false">
      <c r="A329" s="7" t="n">
        <v>1000146503</v>
      </c>
      <c r="B329" s="7" t="s">
        <v>401</v>
      </c>
      <c r="C329" s="7" t="s">
        <v>402</v>
      </c>
      <c r="D329" s="7" t="s">
        <v>93</v>
      </c>
      <c r="E329" s="7" t="s">
        <v>113</v>
      </c>
      <c r="F329" s="7" t="s">
        <v>48</v>
      </c>
      <c r="G329" s="7"/>
      <c r="H329" s="13" t="n">
        <v>44827</v>
      </c>
      <c r="I329" s="10" t="n">
        <v>1300</v>
      </c>
      <c r="J329" s="7" t="s">
        <v>106</v>
      </c>
      <c r="K329" s="10" t="n">
        <f aca="false">IF(I329="","",IF(J329="sq ft",ROUND(I329*0.092903,0),I329))</f>
        <v>121</v>
      </c>
      <c r="L329" s="13" t="n">
        <v>44387</v>
      </c>
      <c r="M329" s="14" t="n">
        <f aca="false">IF(OR(H329="",L329=""),"",ROUND((H329-L329)/30.44,1))</f>
        <v>14.5</v>
      </c>
      <c r="N329" s="7" t="str">
        <f aca="false">IF(AND(E329&lt;&gt;"v2008",ISERROR(SEARCH("Villa",B329))),"Commercial-scale","Residential unit")</f>
        <v>Residential unit</v>
      </c>
      <c r="O329" s="7" t="s">
        <v>402</v>
      </c>
    </row>
    <row r="330" customFormat="false" ht="15" hidden="false" customHeight="false" outlineLevel="0" collapsed="false">
      <c r="A330" s="7" t="n">
        <v>1000146502</v>
      </c>
      <c r="B330" s="7" t="s">
        <v>401</v>
      </c>
      <c r="C330" s="7" t="s">
        <v>402</v>
      </c>
      <c r="D330" s="7" t="s">
        <v>93</v>
      </c>
      <c r="E330" s="7" t="s">
        <v>113</v>
      </c>
      <c r="F330" s="7" t="s">
        <v>48</v>
      </c>
      <c r="G330" s="7"/>
      <c r="H330" s="13" t="n">
        <v>44827</v>
      </c>
      <c r="I330" s="10" t="n">
        <v>1300</v>
      </c>
      <c r="J330" s="7" t="s">
        <v>106</v>
      </c>
      <c r="K330" s="10" t="n">
        <f aca="false">IF(I330="","",IF(J330="sq ft",ROUND(I330*0.092903,0),I330))</f>
        <v>121</v>
      </c>
      <c r="L330" s="13" t="n">
        <v>44387</v>
      </c>
      <c r="M330" s="14" t="n">
        <f aca="false">IF(OR(H330="",L330=""),"",ROUND((H330-L330)/30.44,1))</f>
        <v>14.5</v>
      </c>
      <c r="N330" s="7" t="str">
        <f aca="false">IF(AND(E330&lt;&gt;"v2008",ISERROR(SEARCH("Villa",B330))),"Commercial-scale","Residential unit")</f>
        <v>Residential unit</v>
      </c>
      <c r="O330" s="7" t="s">
        <v>402</v>
      </c>
    </row>
    <row r="331" customFormat="false" ht="15" hidden="false" customHeight="false" outlineLevel="0" collapsed="false">
      <c r="A331" s="7" t="n">
        <v>1000146468</v>
      </c>
      <c r="B331" s="7" t="s">
        <v>401</v>
      </c>
      <c r="C331" s="7" t="s">
        <v>402</v>
      </c>
      <c r="D331" s="7" t="s">
        <v>93</v>
      </c>
      <c r="E331" s="7" t="s">
        <v>113</v>
      </c>
      <c r="F331" s="7" t="s">
        <v>48</v>
      </c>
      <c r="G331" s="7"/>
      <c r="H331" s="13" t="n">
        <v>44827</v>
      </c>
      <c r="I331" s="10" t="n">
        <v>1300</v>
      </c>
      <c r="J331" s="7" t="s">
        <v>106</v>
      </c>
      <c r="K331" s="10" t="n">
        <f aca="false">IF(I331="","",IF(J331="sq ft",ROUND(I331*0.092903,0),I331))</f>
        <v>121</v>
      </c>
      <c r="L331" s="13" t="n">
        <v>44387</v>
      </c>
      <c r="M331" s="14" t="n">
        <f aca="false">IF(OR(H331="",L331=""),"",ROUND((H331-L331)/30.44,1))</f>
        <v>14.5</v>
      </c>
      <c r="N331" s="7" t="str">
        <f aca="false">IF(AND(E331&lt;&gt;"v2008",ISERROR(SEARCH("Villa",B331))),"Commercial-scale","Residential unit")</f>
        <v>Residential unit</v>
      </c>
      <c r="O331" s="7" t="s">
        <v>402</v>
      </c>
    </row>
    <row r="332" customFormat="false" ht="15" hidden="false" customHeight="false" outlineLevel="0" collapsed="false">
      <c r="A332" s="7" t="n">
        <v>1000146393</v>
      </c>
      <c r="B332" s="7" t="s">
        <v>403</v>
      </c>
      <c r="C332" s="7" t="s">
        <v>402</v>
      </c>
      <c r="D332" s="7" t="s">
        <v>93</v>
      </c>
      <c r="E332" s="7" t="s">
        <v>113</v>
      </c>
      <c r="F332" s="7" t="s">
        <v>48</v>
      </c>
      <c r="G332" s="7"/>
      <c r="H332" s="13" t="n">
        <v>44827</v>
      </c>
      <c r="I332" s="10" t="n">
        <v>1882</v>
      </c>
      <c r="J332" s="7" t="s">
        <v>106</v>
      </c>
      <c r="K332" s="10" t="n">
        <f aca="false">IF(I332="","",IF(J332="sq ft",ROUND(I332*0.092903,0),I332))</f>
        <v>175</v>
      </c>
      <c r="L332" s="13" t="n">
        <v>44387</v>
      </c>
      <c r="M332" s="14" t="n">
        <f aca="false">IF(OR(H332="",L332=""),"",ROUND((H332-L332)/30.44,1))</f>
        <v>14.5</v>
      </c>
      <c r="N332" s="7" t="str">
        <f aca="false">IF(AND(E332&lt;&gt;"v2008",ISERROR(SEARCH("Villa",B332))),"Commercial-scale","Residential unit")</f>
        <v>Residential unit</v>
      </c>
      <c r="O332" s="7" t="s">
        <v>402</v>
      </c>
    </row>
    <row r="333" customFormat="false" ht="15" hidden="false" customHeight="false" outlineLevel="0" collapsed="false">
      <c r="A333" s="7" t="n">
        <v>1000146466</v>
      </c>
      <c r="B333" s="7" t="s">
        <v>401</v>
      </c>
      <c r="C333" s="7" t="s">
        <v>402</v>
      </c>
      <c r="D333" s="7" t="s">
        <v>93</v>
      </c>
      <c r="E333" s="7" t="s">
        <v>113</v>
      </c>
      <c r="F333" s="7" t="s">
        <v>48</v>
      </c>
      <c r="G333" s="7"/>
      <c r="H333" s="13" t="n">
        <v>44827</v>
      </c>
      <c r="I333" s="10" t="n">
        <v>1300</v>
      </c>
      <c r="J333" s="7" t="s">
        <v>106</v>
      </c>
      <c r="K333" s="10" t="n">
        <f aca="false">IF(I333="","",IF(J333="sq ft",ROUND(I333*0.092903,0),I333))</f>
        <v>121</v>
      </c>
      <c r="L333" s="13" t="n">
        <v>44387</v>
      </c>
      <c r="M333" s="14" t="n">
        <f aca="false">IF(OR(H333="",L333=""),"",ROUND((H333-L333)/30.44,1))</f>
        <v>14.5</v>
      </c>
      <c r="N333" s="7" t="str">
        <f aca="false">IF(AND(E333&lt;&gt;"v2008",ISERROR(SEARCH("Villa",B333))),"Commercial-scale","Residential unit")</f>
        <v>Residential unit</v>
      </c>
      <c r="O333" s="7" t="s">
        <v>402</v>
      </c>
    </row>
    <row r="334" customFormat="false" ht="15" hidden="false" customHeight="false" outlineLevel="0" collapsed="false">
      <c r="A334" s="7" t="n">
        <v>1000146346</v>
      </c>
      <c r="B334" s="7" t="s">
        <v>401</v>
      </c>
      <c r="C334" s="7" t="s">
        <v>402</v>
      </c>
      <c r="D334" s="7" t="s">
        <v>93</v>
      </c>
      <c r="E334" s="7" t="s">
        <v>113</v>
      </c>
      <c r="F334" s="7" t="s">
        <v>48</v>
      </c>
      <c r="G334" s="7"/>
      <c r="H334" s="13" t="n">
        <v>44827</v>
      </c>
      <c r="I334" s="10" t="n">
        <v>1300</v>
      </c>
      <c r="J334" s="7" t="s">
        <v>106</v>
      </c>
      <c r="K334" s="10" t="n">
        <f aca="false">IF(I334="","",IF(J334="sq ft",ROUND(I334*0.092903,0),I334))</f>
        <v>121</v>
      </c>
      <c r="L334" s="13" t="n">
        <v>44387</v>
      </c>
      <c r="M334" s="14" t="n">
        <f aca="false">IF(OR(H334="",L334=""),"",ROUND((H334-L334)/30.44,1))</f>
        <v>14.5</v>
      </c>
      <c r="N334" s="7" t="str">
        <f aca="false">IF(AND(E334&lt;&gt;"v2008",ISERROR(SEARCH("Villa",B334))),"Commercial-scale","Residential unit")</f>
        <v>Residential unit</v>
      </c>
      <c r="O334" s="7" t="s">
        <v>402</v>
      </c>
    </row>
    <row r="335" customFormat="false" ht="15" hidden="false" customHeight="false" outlineLevel="0" collapsed="false">
      <c r="A335" s="7" t="n">
        <v>1000146352</v>
      </c>
      <c r="B335" s="7" t="s">
        <v>401</v>
      </c>
      <c r="C335" s="7" t="s">
        <v>402</v>
      </c>
      <c r="D335" s="7" t="s">
        <v>93</v>
      </c>
      <c r="E335" s="7" t="s">
        <v>113</v>
      </c>
      <c r="F335" s="7" t="s">
        <v>48</v>
      </c>
      <c r="G335" s="7"/>
      <c r="H335" s="13" t="n">
        <v>44827</v>
      </c>
      <c r="I335" s="10" t="n">
        <v>1300</v>
      </c>
      <c r="J335" s="7" t="s">
        <v>106</v>
      </c>
      <c r="K335" s="10" t="n">
        <f aca="false">IF(I335="","",IF(J335="sq ft",ROUND(I335*0.092903,0),I335))</f>
        <v>121</v>
      </c>
      <c r="L335" s="13" t="n">
        <v>44387</v>
      </c>
      <c r="M335" s="14" t="n">
        <f aca="false">IF(OR(H335="",L335=""),"",ROUND((H335-L335)/30.44,1))</f>
        <v>14.5</v>
      </c>
      <c r="N335" s="7" t="str">
        <f aca="false">IF(AND(E335&lt;&gt;"v2008",ISERROR(SEARCH("Villa",B335))),"Commercial-scale","Residential unit")</f>
        <v>Residential unit</v>
      </c>
      <c r="O335" s="7" t="s">
        <v>402</v>
      </c>
    </row>
    <row r="336" customFormat="false" ht="15" hidden="false" customHeight="false" outlineLevel="0" collapsed="false">
      <c r="A336" s="7" t="n">
        <v>1000146351</v>
      </c>
      <c r="B336" s="7" t="s">
        <v>401</v>
      </c>
      <c r="C336" s="7" t="s">
        <v>402</v>
      </c>
      <c r="D336" s="7" t="s">
        <v>93</v>
      </c>
      <c r="E336" s="7" t="s">
        <v>113</v>
      </c>
      <c r="F336" s="7" t="s">
        <v>48</v>
      </c>
      <c r="G336" s="7"/>
      <c r="H336" s="13" t="n">
        <v>44827</v>
      </c>
      <c r="I336" s="10" t="n">
        <v>1300</v>
      </c>
      <c r="J336" s="7" t="s">
        <v>106</v>
      </c>
      <c r="K336" s="10" t="n">
        <f aca="false">IF(I336="","",IF(J336="sq ft",ROUND(I336*0.092903,0),I336))</f>
        <v>121</v>
      </c>
      <c r="L336" s="13" t="n">
        <v>44387</v>
      </c>
      <c r="M336" s="14" t="n">
        <f aca="false">IF(OR(H336="",L336=""),"",ROUND((H336-L336)/30.44,1))</f>
        <v>14.5</v>
      </c>
      <c r="N336" s="7" t="str">
        <f aca="false">IF(AND(E336&lt;&gt;"v2008",ISERROR(SEARCH("Villa",B336))),"Commercial-scale","Residential unit")</f>
        <v>Residential unit</v>
      </c>
      <c r="O336" s="7" t="s">
        <v>402</v>
      </c>
    </row>
    <row r="337" customFormat="false" ht="15" hidden="false" customHeight="false" outlineLevel="0" collapsed="false">
      <c r="A337" s="7" t="n">
        <v>1000146350</v>
      </c>
      <c r="B337" s="7" t="s">
        <v>401</v>
      </c>
      <c r="C337" s="7" t="s">
        <v>402</v>
      </c>
      <c r="D337" s="7" t="s">
        <v>93</v>
      </c>
      <c r="E337" s="7" t="s">
        <v>113</v>
      </c>
      <c r="F337" s="7" t="s">
        <v>48</v>
      </c>
      <c r="G337" s="7"/>
      <c r="H337" s="13" t="n">
        <v>44827</v>
      </c>
      <c r="I337" s="10" t="n">
        <v>1300</v>
      </c>
      <c r="J337" s="7" t="s">
        <v>106</v>
      </c>
      <c r="K337" s="10" t="n">
        <f aca="false">IF(I337="","",IF(J337="sq ft",ROUND(I337*0.092903,0),I337))</f>
        <v>121</v>
      </c>
      <c r="L337" s="13" t="n">
        <v>44387</v>
      </c>
      <c r="M337" s="14" t="n">
        <f aca="false">IF(OR(H337="",L337=""),"",ROUND((H337-L337)/30.44,1))</f>
        <v>14.5</v>
      </c>
      <c r="N337" s="7" t="str">
        <f aca="false">IF(AND(E337&lt;&gt;"v2008",ISERROR(SEARCH("Villa",B337))),"Commercial-scale","Residential unit")</f>
        <v>Residential unit</v>
      </c>
      <c r="O337" s="7" t="s">
        <v>402</v>
      </c>
    </row>
    <row r="338" customFormat="false" ht="15" hidden="false" customHeight="false" outlineLevel="0" collapsed="false">
      <c r="A338" s="7" t="n">
        <v>1000146349</v>
      </c>
      <c r="B338" s="7" t="s">
        <v>401</v>
      </c>
      <c r="C338" s="7" t="s">
        <v>402</v>
      </c>
      <c r="D338" s="7" t="s">
        <v>93</v>
      </c>
      <c r="E338" s="7" t="s">
        <v>113</v>
      </c>
      <c r="F338" s="7" t="s">
        <v>48</v>
      </c>
      <c r="G338" s="7"/>
      <c r="H338" s="13" t="n">
        <v>44827</v>
      </c>
      <c r="I338" s="10" t="n">
        <v>1300</v>
      </c>
      <c r="J338" s="7" t="s">
        <v>106</v>
      </c>
      <c r="K338" s="10" t="n">
        <f aca="false">IF(I338="","",IF(J338="sq ft",ROUND(I338*0.092903,0),I338))</f>
        <v>121</v>
      </c>
      <c r="L338" s="13" t="n">
        <v>44387</v>
      </c>
      <c r="M338" s="14" t="n">
        <f aca="false">IF(OR(H338="",L338=""),"",ROUND((H338-L338)/30.44,1))</f>
        <v>14.5</v>
      </c>
      <c r="N338" s="7" t="str">
        <f aca="false">IF(AND(E338&lt;&gt;"v2008",ISERROR(SEARCH("Villa",B338))),"Commercial-scale","Residential unit")</f>
        <v>Residential unit</v>
      </c>
      <c r="O338" s="7" t="s">
        <v>402</v>
      </c>
    </row>
    <row r="339" customFormat="false" ht="15" hidden="false" customHeight="false" outlineLevel="0" collapsed="false">
      <c r="A339" s="7" t="n">
        <v>1000146348</v>
      </c>
      <c r="B339" s="7" t="s">
        <v>401</v>
      </c>
      <c r="C339" s="7" t="s">
        <v>402</v>
      </c>
      <c r="D339" s="7" t="s">
        <v>93</v>
      </c>
      <c r="E339" s="7" t="s">
        <v>113</v>
      </c>
      <c r="F339" s="7" t="s">
        <v>48</v>
      </c>
      <c r="G339" s="7"/>
      <c r="H339" s="13" t="n">
        <v>44827</v>
      </c>
      <c r="I339" s="10" t="n">
        <v>1300</v>
      </c>
      <c r="J339" s="7" t="s">
        <v>106</v>
      </c>
      <c r="K339" s="10" t="n">
        <f aca="false">IF(I339="","",IF(J339="sq ft",ROUND(I339*0.092903,0),I339))</f>
        <v>121</v>
      </c>
      <c r="L339" s="13" t="n">
        <v>44387</v>
      </c>
      <c r="M339" s="14" t="n">
        <f aca="false">IF(OR(H339="",L339=""),"",ROUND((H339-L339)/30.44,1))</f>
        <v>14.5</v>
      </c>
      <c r="N339" s="7" t="str">
        <f aca="false">IF(AND(E339&lt;&gt;"v2008",ISERROR(SEARCH("Villa",B339))),"Commercial-scale","Residential unit")</f>
        <v>Residential unit</v>
      </c>
      <c r="O339" s="7" t="s">
        <v>402</v>
      </c>
    </row>
    <row r="340" customFormat="false" ht="15" hidden="false" customHeight="false" outlineLevel="0" collapsed="false">
      <c r="A340" s="7" t="n">
        <v>1000146347</v>
      </c>
      <c r="B340" s="7" t="s">
        <v>401</v>
      </c>
      <c r="C340" s="7" t="s">
        <v>402</v>
      </c>
      <c r="D340" s="7" t="s">
        <v>93</v>
      </c>
      <c r="E340" s="7" t="s">
        <v>113</v>
      </c>
      <c r="F340" s="7" t="s">
        <v>48</v>
      </c>
      <c r="G340" s="7"/>
      <c r="H340" s="13" t="n">
        <v>44827</v>
      </c>
      <c r="I340" s="10" t="n">
        <v>1300</v>
      </c>
      <c r="J340" s="7" t="s">
        <v>106</v>
      </c>
      <c r="K340" s="10" t="n">
        <f aca="false">IF(I340="","",IF(J340="sq ft",ROUND(I340*0.092903,0),I340))</f>
        <v>121</v>
      </c>
      <c r="L340" s="13" t="n">
        <v>44387</v>
      </c>
      <c r="M340" s="14" t="n">
        <f aca="false">IF(OR(H340="",L340=""),"",ROUND((H340-L340)/30.44,1))</f>
        <v>14.5</v>
      </c>
      <c r="N340" s="7" t="str">
        <f aca="false">IF(AND(E340&lt;&gt;"v2008",ISERROR(SEARCH("Villa",B340))),"Commercial-scale","Residential unit")</f>
        <v>Residential unit</v>
      </c>
      <c r="O340" s="7" t="s">
        <v>402</v>
      </c>
    </row>
    <row r="341" customFormat="false" ht="15" hidden="false" customHeight="false" outlineLevel="0" collapsed="false">
      <c r="A341" s="7" t="n">
        <v>1000146345</v>
      </c>
      <c r="B341" s="7" t="s">
        <v>401</v>
      </c>
      <c r="C341" s="7" t="s">
        <v>402</v>
      </c>
      <c r="D341" s="7" t="s">
        <v>93</v>
      </c>
      <c r="E341" s="7" t="s">
        <v>113</v>
      </c>
      <c r="F341" s="7" t="s">
        <v>48</v>
      </c>
      <c r="G341" s="7"/>
      <c r="H341" s="13" t="n">
        <v>44827</v>
      </c>
      <c r="I341" s="10" t="n">
        <v>1300</v>
      </c>
      <c r="J341" s="7" t="s">
        <v>106</v>
      </c>
      <c r="K341" s="10" t="n">
        <f aca="false">IF(I341="","",IF(J341="sq ft",ROUND(I341*0.092903,0),I341))</f>
        <v>121</v>
      </c>
      <c r="L341" s="13" t="n">
        <v>44387</v>
      </c>
      <c r="M341" s="14" t="n">
        <f aca="false">IF(OR(H341="",L341=""),"",ROUND((H341-L341)/30.44,1))</f>
        <v>14.5</v>
      </c>
      <c r="N341" s="7" t="str">
        <f aca="false">IF(AND(E341&lt;&gt;"v2008",ISERROR(SEARCH("Villa",B341))),"Commercial-scale","Residential unit")</f>
        <v>Residential unit</v>
      </c>
      <c r="O341" s="7" t="s">
        <v>402</v>
      </c>
    </row>
    <row r="342" customFormat="false" ht="15" hidden="false" customHeight="false" outlineLevel="0" collapsed="false">
      <c r="A342" s="7" t="n">
        <v>1000146371</v>
      </c>
      <c r="B342" s="7" t="s">
        <v>404</v>
      </c>
      <c r="C342" s="7" t="s">
        <v>402</v>
      </c>
      <c r="D342" s="7" t="s">
        <v>93</v>
      </c>
      <c r="E342" s="7" t="s">
        <v>113</v>
      </c>
      <c r="F342" s="7" t="s">
        <v>48</v>
      </c>
      <c r="G342" s="7"/>
      <c r="H342" s="13" t="n">
        <v>44827</v>
      </c>
      <c r="I342" s="10" t="n">
        <v>3070</v>
      </c>
      <c r="J342" s="7" t="s">
        <v>106</v>
      </c>
      <c r="K342" s="10" t="n">
        <f aca="false">IF(I342="","",IF(J342="sq ft",ROUND(I342*0.092903,0),I342))</f>
        <v>285</v>
      </c>
      <c r="L342" s="13" t="n">
        <v>44387</v>
      </c>
      <c r="M342" s="14" t="n">
        <f aca="false">IF(OR(H342="",L342=""),"",ROUND((H342-L342)/30.44,1))</f>
        <v>14.5</v>
      </c>
      <c r="N342" s="7" t="str">
        <f aca="false">IF(AND(E342&lt;&gt;"v2008",ISERROR(SEARCH("Villa",B342))),"Commercial-scale","Residential unit")</f>
        <v>Residential unit</v>
      </c>
      <c r="O342" s="7" t="s">
        <v>402</v>
      </c>
    </row>
    <row r="343" customFormat="false" ht="15" hidden="false" customHeight="false" outlineLevel="0" collapsed="false">
      <c r="A343" s="7" t="n">
        <v>1000146344</v>
      </c>
      <c r="B343" s="7" t="s">
        <v>401</v>
      </c>
      <c r="C343" s="7" t="s">
        <v>402</v>
      </c>
      <c r="D343" s="7" t="s">
        <v>93</v>
      </c>
      <c r="E343" s="7" t="s">
        <v>113</v>
      </c>
      <c r="F343" s="7" t="s">
        <v>48</v>
      </c>
      <c r="G343" s="7"/>
      <c r="H343" s="13" t="n">
        <v>44827</v>
      </c>
      <c r="I343" s="10" t="n">
        <v>1300</v>
      </c>
      <c r="J343" s="7" t="s">
        <v>106</v>
      </c>
      <c r="K343" s="10" t="n">
        <f aca="false">IF(I343="","",IF(J343="sq ft",ROUND(I343*0.092903,0),I343))</f>
        <v>121</v>
      </c>
      <c r="L343" s="13" t="n">
        <v>44387</v>
      </c>
      <c r="M343" s="14" t="n">
        <f aca="false">IF(OR(H343="",L343=""),"",ROUND((H343-L343)/30.44,1))</f>
        <v>14.5</v>
      </c>
      <c r="N343" s="7" t="str">
        <f aca="false">IF(AND(E343&lt;&gt;"v2008",ISERROR(SEARCH("Villa",B343))),"Commercial-scale","Residential unit")</f>
        <v>Residential unit</v>
      </c>
      <c r="O343" s="7" t="s">
        <v>402</v>
      </c>
    </row>
    <row r="344" customFormat="false" ht="15" hidden="false" customHeight="false" outlineLevel="0" collapsed="false">
      <c r="A344" s="7" t="n">
        <v>1000146343</v>
      </c>
      <c r="B344" s="7" t="s">
        <v>401</v>
      </c>
      <c r="C344" s="7" t="s">
        <v>402</v>
      </c>
      <c r="D344" s="7" t="s">
        <v>93</v>
      </c>
      <c r="E344" s="7" t="s">
        <v>113</v>
      </c>
      <c r="F344" s="7" t="s">
        <v>48</v>
      </c>
      <c r="G344" s="7"/>
      <c r="H344" s="13" t="n">
        <v>44827</v>
      </c>
      <c r="I344" s="10" t="n">
        <v>1300</v>
      </c>
      <c r="J344" s="7" t="s">
        <v>106</v>
      </c>
      <c r="K344" s="10" t="n">
        <f aca="false">IF(I344="","",IF(J344="sq ft",ROUND(I344*0.092903,0),I344))</f>
        <v>121</v>
      </c>
      <c r="L344" s="13" t="n">
        <v>44387</v>
      </c>
      <c r="M344" s="14" t="n">
        <f aca="false">IF(OR(H344="",L344=""),"",ROUND((H344-L344)/30.44,1))</f>
        <v>14.5</v>
      </c>
      <c r="N344" s="7" t="str">
        <f aca="false">IF(AND(E344&lt;&gt;"v2008",ISERROR(SEARCH("Villa",B344))),"Commercial-scale","Residential unit")</f>
        <v>Residential unit</v>
      </c>
      <c r="O344" s="7" t="s">
        <v>402</v>
      </c>
    </row>
    <row r="345" customFormat="false" ht="15" hidden="false" customHeight="false" outlineLevel="0" collapsed="false">
      <c r="A345" s="7" t="n">
        <v>1000146342</v>
      </c>
      <c r="B345" s="7" t="s">
        <v>401</v>
      </c>
      <c r="C345" s="7" t="s">
        <v>402</v>
      </c>
      <c r="D345" s="7" t="s">
        <v>93</v>
      </c>
      <c r="E345" s="7" t="s">
        <v>113</v>
      </c>
      <c r="F345" s="7" t="s">
        <v>48</v>
      </c>
      <c r="G345" s="7"/>
      <c r="H345" s="13" t="n">
        <v>44827</v>
      </c>
      <c r="I345" s="10" t="n">
        <v>1300</v>
      </c>
      <c r="J345" s="7" t="s">
        <v>106</v>
      </c>
      <c r="K345" s="10" t="n">
        <f aca="false">IF(I345="","",IF(J345="sq ft",ROUND(I345*0.092903,0),I345))</f>
        <v>121</v>
      </c>
      <c r="L345" s="13" t="n">
        <v>44387</v>
      </c>
      <c r="M345" s="14" t="n">
        <f aca="false">IF(OR(H345="",L345=""),"",ROUND((H345-L345)/30.44,1))</f>
        <v>14.5</v>
      </c>
      <c r="N345" s="7" t="str">
        <f aca="false">IF(AND(E345&lt;&gt;"v2008",ISERROR(SEARCH("Villa",B345))),"Commercial-scale","Residential unit")</f>
        <v>Residential unit</v>
      </c>
      <c r="O345" s="7" t="s">
        <v>402</v>
      </c>
    </row>
    <row r="346" customFormat="false" ht="15" hidden="false" customHeight="false" outlineLevel="0" collapsed="false">
      <c r="A346" s="7" t="n">
        <v>1000146341</v>
      </c>
      <c r="B346" s="7" t="s">
        <v>401</v>
      </c>
      <c r="C346" s="7" t="s">
        <v>402</v>
      </c>
      <c r="D346" s="7" t="s">
        <v>93</v>
      </c>
      <c r="E346" s="7" t="s">
        <v>113</v>
      </c>
      <c r="F346" s="7" t="s">
        <v>48</v>
      </c>
      <c r="G346" s="7"/>
      <c r="H346" s="13" t="n">
        <v>44827</v>
      </c>
      <c r="I346" s="10" t="n">
        <v>1300</v>
      </c>
      <c r="J346" s="7" t="s">
        <v>106</v>
      </c>
      <c r="K346" s="10" t="n">
        <f aca="false">IF(I346="","",IF(J346="sq ft",ROUND(I346*0.092903,0),I346))</f>
        <v>121</v>
      </c>
      <c r="L346" s="13" t="n">
        <v>44387</v>
      </c>
      <c r="M346" s="14" t="n">
        <f aca="false">IF(OR(H346="",L346=""),"",ROUND((H346-L346)/30.44,1))</f>
        <v>14.5</v>
      </c>
      <c r="N346" s="7" t="str">
        <f aca="false">IF(AND(E346&lt;&gt;"v2008",ISERROR(SEARCH("Villa",B346))),"Commercial-scale","Residential unit")</f>
        <v>Residential unit</v>
      </c>
      <c r="O346" s="7" t="s">
        <v>402</v>
      </c>
    </row>
    <row r="347" customFormat="false" ht="15" hidden="false" customHeight="false" outlineLevel="0" collapsed="false">
      <c r="A347" s="7" t="n">
        <v>1000146340</v>
      </c>
      <c r="B347" s="7" t="s">
        <v>401</v>
      </c>
      <c r="C347" s="7" t="s">
        <v>402</v>
      </c>
      <c r="D347" s="7" t="s">
        <v>93</v>
      </c>
      <c r="E347" s="7" t="s">
        <v>113</v>
      </c>
      <c r="F347" s="7" t="s">
        <v>48</v>
      </c>
      <c r="G347" s="7"/>
      <c r="H347" s="13" t="n">
        <v>44827</v>
      </c>
      <c r="I347" s="10" t="n">
        <v>1300</v>
      </c>
      <c r="J347" s="7" t="s">
        <v>106</v>
      </c>
      <c r="K347" s="10" t="n">
        <f aca="false">IF(I347="","",IF(J347="sq ft",ROUND(I347*0.092903,0),I347))</f>
        <v>121</v>
      </c>
      <c r="L347" s="13" t="n">
        <v>44387</v>
      </c>
      <c r="M347" s="14" t="n">
        <f aca="false">IF(OR(H347="",L347=""),"",ROUND((H347-L347)/30.44,1))</f>
        <v>14.5</v>
      </c>
      <c r="N347" s="7" t="str">
        <f aca="false">IF(AND(E347&lt;&gt;"v2008",ISERROR(SEARCH("Villa",B347))),"Commercial-scale","Residential unit")</f>
        <v>Residential unit</v>
      </c>
      <c r="O347" s="7" t="s">
        <v>402</v>
      </c>
    </row>
    <row r="348" customFormat="false" ht="15" hidden="false" customHeight="false" outlineLevel="0" collapsed="false">
      <c r="A348" s="7" t="n">
        <v>1000146339</v>
      </c>
      <c r="B348" s="7" t="s">
        <v>404</v>
      </c>
      <c r="C348" s="7" t="s">
        <v>402</v>
      </c>
      <c r="D348" s="7" t="s">
        <v>93</v>
      </c>
      <c r="E348" s="7" t="s">
        <v>113</v>
      </c>
      <c r="F348" s="7" t="s">
        <v>48</v>
      </c>
      <c r="G348" s="7"/>
      <c r="H348" s="13" t="n">
        <v>44827</v>
      </c>
      <c r="I348" s="10" t="n">
        <v>3070</v>
      </c>
      <c r="J348" s="7" t="s">
        <v>106</v>
      </c>
      <c r="K348" s="10" t="n">
        <f aca="false">IF(I348="","",IF(J348="sq ft",ROUND(I348*0.092903,0),I348))</f>
        <v>285</v>
      </c>
      <c r="L348" s="13" t="n">
        <v>44387</v>
      </c>
      <c r="M348" s="14" t="n">
        <f aca="false">IF(OR(H348="",L348=""),"",ROUND((H348-L348)/30.44,1))</f>
        <v>14.5</v>
      </c>
      <c r="N348" s="7" t="str">
        <f aca="false">IF(AND(E348&lt;&gt;"v2008",ISERROR(SEARCH("Villa",B348))),"Commercial-scale","Residential unit")</f>
        <v>Residential unit</v>
      </c>
      <c r="O348" s="7" t="s">
        <v>402</v>
      </c>
    </row>
    <row r="349" customFormat="false" ht="15" hidden="false" customHeight="false" outlineLevel="0" collapsed="false">
      <c r="A349" s="7" t="n">
        <v>1000146353</v>
      </c>
      <c r="B349" s="7" t="s">
        <v>401</v>
      </c>
      <c r="C349" s="7" t="s">
        <v>402</v>
      </c>
      <c r="D349" s="7" t="s">
        <v>93</v>
      </c>
      <c r="E349" s="7" t="s">
        <v>113</v>
      </c>
      <c r="F349" s="7" t="s">
        <v>48</v>
      </c>
      <c r="G349" s="7"/>
      <c r="H349" s="13" t="n">
        <v>44827</v>
      </c>
      <c r="I349" s="10" t="n">
        <v>1300</v>
      </c>
      <c r="J349" s="7" t="s">
        <v>106</v>
      </c>
      <c r="K349" s="10" t="n">
        <f aca="false">IF(I349="","",IF(J349="sq ft",ROUND(I349*0.092903,0),I349))</f>
        <v>121</v>
      </c>
      <c r="L349" s="13" t="n">
        <v>44387</v>
      </c>
      <c r="M349" s="14" t="n">
        <f aca="false">IF(OR(H349="",L349=""),"",ROUND((H349-L349)/30.44,1))</f>
        <v>14.5</v>
      </c>
      <c r="N349" s="7" t="str">
        <f aca="false">IF(AND(E349&lt;&gt;"v2008",ISERROR(SEARCH("Villa",B349))),"Commercial-scale","Residential unit")</f>
        <v>Residential unit</v>
      </c>
      <c r="O349" s="7" t="s">
        <v>402</v>
      </c>
    </row>
    <row r="350" customFormat="false" ht="15" hidden="false" customHeight="false" outlineLevel="0" collapsed="false">
      <c r="A350" s="7" t="n">
        <v>1000146354</v>
      </c>
      <c r="B350" s="7" t="s">
        <v>401</v>
      </c>
      <c r="C350" s="7" t="s">
        <v>402</v>
      </c>
      <c r="D350" s="7" t="s">
        <v>93</v>
      </c>
      <c r="E350" s="7" t="s">
        <v>113</v>
      </c>
      <c r="F350" s="7" t="s">
        <v>48</v>
      </c>
      <c r="G350" s="7"/>
      <c r="H350" s="13" t="n">
        <v>44827</v>
      </c>
      <c r="I350" s="10" t="n">
        <v>1300</v>
      </c>
      <c r="J350" s="7" t="s">
        <v>106</v>
      </c>
      <c r="K350" s="10" t="n">
        <f aca="false">IF(I350="","",IF(J350="sq ft",ROUND(I350*0.092903,0),I350))</f>
        <v>121</v>
      </c>
      <c r="L350" s="13" t="n">
        <v>44387</v>
      </c>
      <c r="M350" s="14" t="n">
        <f aca="false">IF(OR(H350="",L350=""),"",ROUND((H350-L350)/30.44,1))</f>
        <v>14.5</v>
      </c>
      <c r="N350" s="7" t="str">
        <f aca="false">IF(AND(E350&lt;&gt;"v2008",ISERROR(SEARCH("Villa",B350))),"Commercial-scale","Residential unit")</f>
        <v>Residential unit</v>
      </c>
      <c r="O350" s="7" t="s">
        <v>402</v>
      </c>
    </row>
    <row r="351" customFormat="false" ht="15" hidden="false" customHeight="false" outlineLevel="0" collapsed="false">
      <c r="A351" s="7" t="n">
        <v>1000146355</v>
      </c>
      <c r="B351" s="7" t="s">
        <v>404</v>
      </c>
      <c r="C351" s="7" t="s">
        <v>402</v>
      </c>
      <c r="D351" s="7" t="s">
        <v>93</v>
      </c>
      <c r="E351" s="7" t="s">
        <v>113</v>
      </c>
      <c r="F351" s="7" t="s">
        <v>48</v>
      </c>
      <c r="G351" s="7"/>
      <c r="H351" s="13" t="n">
        <v>44827</v>
      </c>
      <c r="I351" s="10" t="n">
        <v>3070</v>
      </c>
      <c r="J351" s="7" t="s">
        <v>106</v>
      </c>
      <c r="K351" s="10" t="n">
        <f aca="false">IF(I351="","",IF(J351="sq ft",ROUND(I351*0.092903,0),I351))</f>
        <v>285</v>
      </c>
      <c r="L351" s="13" t="n">
        <v>44387</v>
      </c>
      <c r="M351" s="14" t="n">
        <f aca="false">IF(OR(H351="",L351=""),"",ROUND((H351-L351)/30.44,1))</f>
        <v>14.5</v>
      </c>
      <c r="N351" s="7" t="str">
        <f aca="false">IF(AND(E351&lt;&gt;"v2008",ISERROR(SEARCH("Villa",B351))),"Commercial-scale","Residential unit")</f>
        <v>Residential unit</v>
      </c>
      <c r="O351" s="7" t="s">
        <v>402</v>
      </c>
    </row>
    <row r="352" customFormat="false" ht="15" hidden="false" customHeight="false" outlineLevel="0" collapsed="false">
      <c r="A352" s="7" t="n">
        <v>1000146356</v>
      </c>
      <c r="B352" s="7" t="s">
        <v>405</v>
      </c>
      <c r="C352" s="7" t="s">
        <v>402</v>
      </c>
      <c r="D352" s="7" t="s">
        <v>93</v>
      </c>
      <c r="E352" s="7" t="s">
        <v>113</v>
      </c>
      <c r="F352" s="7" t="s">
        <v>48</v>
      </c>
      <c r="G352" s="7"/>
      <c r="H352" s="13" t="n">
        <v>44827</v>
      </c>
      <c r="I352" s="10" t="n">
        <v>3220</v>
      </c>
      <c r="J352" s="7" t="s">
        <v>106</v>
      </c>
      <c r="K352" s="10" t="n">
        <f aca="false">IF(I352="","",IF(J352="sq ft",ROUND(I352*0.092903,0),I352))</f>
        <v>299</v>
      </c>
      <c r="L352" s="13" t="n">
        <v>44387</v>
      </c>
      <c r="M352" s="14" t="n">
        <f aca="false">IF(OR(H352="",L352=""),"",ROUND((H352-L352)/30.44,1))</f>
        <v>14.5</v>
      </c>
      <c r="N352" s="7" t="str">
        <f aca="false">IF(AND(E352&lt;&gt;"v2008",ISERROR(SEARCH("Villa",B352))),"Commercial-scale","Residential unit")</f>
        <v>Residential unit</v>
      </c>
      <c r="O352" s="7" t="s">
        <v>402</v>
      </c>
    </row>
    <row r="353" customFormat="false" ht="15" hidden="false" customHeight="false" outlineLevel="0" collapsed="false">
      <c r="A353" s="7" t="n">
        <v>1000146357</v>
      </c>
      <c r="B353" s="7" t="s">
        <v>403</v>
      </c>
      <c r="C353" s="7" t="s">
        <v>402</v>
      </c>
      <c r="D353" s="7" t="s">
        <v>93</v>
      </c>
      <c r="E353" s="7" t="s">
        <v>113</v>
      </c>
      <c r="F353" s="7" t="s">
        <v>48</v>
      </c>
      <c r="G353" s="7"/>
      <c r="H353" s="13" t="n">
        <v>44827</v>
      </c>
      <c r="I353" s="10" t="n">
        <v>1882</v>
      </c>
      <c r="J353" s="7" t="s">
        <v>106</v>
      </c>
      <c r="K353" s="10" t="n">
        <f aca="false">IF(I353="","",IF(J353="sq ft",ROUND(I353*0.092903,0),I353))</f>
        <v>175</v>
      </c>
      <c r="L353" s="13" t="n">
        <v>44387</v>
      </c>
      <c r="M353" s="14" t="n">
        <f aca="false">IF(OR(H353="",L353=""),"",ROUND((H353-L353)/30.44,1))</f>
        <v>14.5</v>
      </c>
      <c r="N353" s="7" t="str">
        <f aca="false">IF(AND(E353&lt;&gt;"v2008",ISERROR(SEARCH("Villa",B353))),"Commercial-scale","Residential unit")</f>
        <v>Residential unit</v>
      </c>
      <c r="O353" s="7" t="s">
        <v>402</v>
      </c>
    </row>
    <row r="354" customFormat="false" ht="15" hidden="false" customHeight="false" outlineLevel="0" collapsed="false">
      <c r="A354" s="7" t="n">
        <v>1000146358</v>
      </c>
      <c r="B354" s="7" t="s">
        <v>403</v>
      </c>
      <c r="C354" s="7" t="s">
        <v>402</v>
      </c>
      <c r="D354" s="7" t="s">
        <v>93</v>
      </c>
      <c r="E354" s="7" t="s">
        <v>113</v>
      </c>
      <c r="F354" s="7" t="s">
        <v>48</v>
      </c>
      <c r="G354" s="7"/>
      <c r="H354" s="13" t="n">
        <v>44827</v>
      </c>
      <c r="I354" s="10" t="n">
        <v>1882</v>
      </c>
      <c r="J354" s="7" t="s">
        <v>106</v>
      </c>
      <c r="K354" s="10" t="n">
        <f aca="false">IF(I354="","",IF(J354="sq ft",ROUND(I354*0.092903,0),I354))</f>
        <v>175</v>
      </c>
      <c r="L354" s="13" t="n">
        <v>44387</v>
      </c>
      <c r="M354" s="14" t="n">
        <f aca="false">IF(OR(H354="",L354=""),"",ROUND((H354-L354)/30.44,1))</f>
        <v>14.5</v>
      </c>
      <c r="N354" s="7" t="str">
        <f aca="false">IF(AND(E354&lt;&gt;"v2008",ISERROR(SEARCH("Villa",B354))),"Commercial-scale","Residential unit")</f>
        <v>Residential unit</v>
      </c>
      <c r="O354" s="7" t="s">
        <v>402</v>
      </c>
    </row>
    <row r="355" customFormat="false" ht="15" hidden="false" customHeight="false" outlineLevel="0" collapsed="false">
      <c r="A355" s="7" t="n">
        <v>1000146359</v>
      </c>
      <c r="B355" s="7" t="s">
        <v>403</v>
      </c>
      <c r="C355" s="7" t="s">
        <v>402</v>
      </c>
      <c r="D355" s="7" t="s">
        <v>93</v>
      </c>
      <c r="E355" s="7" t="s">
        <v>113</v>
      </c>
      <c r="F355" s="7" t="s">
        <v>48</v>
      </c>
      <c r="G355" s="7"/>
      <c r="H355" s="13" t="n">
        <v>44827</v>
      </c>
      <c r="I355" s="10" t="n">
        <v>1882</v>
      </c>
      <c r="J355" s="7" t="s">
        <v>106</v>
      </c>
      <c r="K355" s="10" t="n">
        <f aca="false">IF(I355="","",IF(J355="sq ft",ROUND(I355*0.092903,0),I355))</f>
        <v>175</v>
      </c>
      <c r="L355" s="13" t="n">
        <v>44387</v>
      </c>
      <c r="M355" s="14" t="n">
        <f aca="false">IF(OR(H355="",L355=""),"",ROUND((H355-L355)/30.44,1))</f>
        <v>14.5</v>
      </c>
      <c r="N355" s="7" t="str">
        <f aca="false">IF(AND(E355&lt;&gt;"v2008",ISERROR(SEARCH("Villa",B355))),"Commercial-scale","Residential unit")</f>
        <v>Residential unit</v>
      </c>
      <c r="O355" s="7" t="s">
        <v>402</v>
      </c>
    </row>
    <row r="356" customFormat="false" ht="15" hidden="false" customHeight="false" outlineLevel="0" collapsed="false">
      <c r="A356" s="7" t="n">
        <v>1000146465</v>
      </c>
      <c r="B356" s="7" t="s">
        <v>401</v>
      </c>
      <c r="C356" s="7" t="s">
        <v>402</v>
      </c>
      <c r="D356" s="7" t="s">
        <v>93</v>
      </c>
      <c r="E356" s="7" t="s">
        <v>113</v>
      </c>
      <c r="F356" s="7" t="s">
        <v>48</v>
      </c>
      <c r="G356" s="7"/>
      <c r="H356" s="13" t="n">
        <v>44827</v>
      </c>
      <c r="I356" s="10" t="n">
        <v>1300</v>
      </c>
      <c r="J356" s="7" t="s">
        <v>106</v>
      </c>
      <c r="K356" s="10" t="n">
        <f aca="false">IF(I356="","",IF(J356="sq ft",ROUND(I356*0.092903,0),I356))</f>
        <v>121</v>
      </c>
      <c r="L356" s="13" t="n">
        <v>44387</v>
      </c>
      <c r="M356" s="14" t="n">
        <f aca="false">IF(OR(H356="",L356=""),"",ROUND((H356-L356)/30.44,1))</f>
        <v>14.5</v>
      </c>
      <c r="N356" s="7" t="str">
        <f aca="false">IF(AND(E356&lt;&gt;"v2008",ISERROR(SEARCH("Villa",B356))),"Commercial-scale","Residential unit")</f>
        <v>Residential unit</v>
      </c>
      <c r="O356" s="7" t="s">
        <v>402</v>
      </c>
    </row>
    <row r="357" customFormat="false" ht="15" hidden="false" customHeight="false" outlineLevel="0" collapsed="false">
      <c r="A357" s="7" t="n">
        <v>1000146360</v>
      </c>
      <c r="B357" s="7" t="s">
        <v>401</v>
      </c>
      <c r="C357" s="7" t="s">
        <v>402</v>
      </c>
      <c r="D357" s="7" t="s">
        <v>93</v>
      </c>
      <c r="E357" s="7" t="s">
        <v>113</v>
      </c>
      <c r="F357" s="7" t="s">
        <v>48</v>
      </c>
      <c r="G357" s="7"/>
      <c r="H357" s="13" t="n">
        <v>44827</v>
      </c>
      <c r="I357" s="10" t="n">
        <v>1300</v>
      </c>
      <c r="J357" s="7" t="s">
        <v>106</v>
      </c>
      <c r="K357" s="10" t="n">
        <f aca="false">IF(I357="","",IF(J357="sq ft",ROUND(I357*0.092903,0),I357))</f>
        <v>121</v>
      </c>
      <c r="L357" s="13" t="n">
        <v>44387</v>
      </c>
      <c r="M357" s="14" t="n">
        <f aca="false">IF(OR(H357="",L357=""),"",ROUND((H357-L357)/30.44,1))</f>
        <v>14.5</v>
      </c>
      <c r="N357" s="7" t="str">
        <f aca="false">IF(AND(E357&lt;&gt;"v2008",ISERROR(SEARCH("Villa",B357))),"Commercial-scale","Residential unit")</f>
        <v>Residential unit</v>
      </c>
      <c r="O357" s="7" t="s">
        <v>402</v>
      </c>
    </row>
    <row r="358" customFormat="false" ht="15" hidden="false" customHeight="false" outlineLevel="0" collapsed="false">
      <c r="A358" s="7" t="n">
        <v>1000146361</v>
      </c>
      <c r="B358" s="7" t="s">
        <v>404</v>
      </c>
      <c r="C358" s="7" t="s">
        <v>402</v>
      </c>
      <c r="D358" s="7" t="s">
        <v>93</v>
      </c>
      <c r="E358" s="7" t="s">
        <v>113</v>
      </c>
      <c r="F358" s="7" t="s">
        <v>48</v>
      </c>
      <c r="G358" s="7"/>
      <c r="H358" s="13" t="n">
        <v>44827</v>
      </c>
      <c r="I358" s="10" t="n">
        <v>3070</v>
      </c>
      <c r="J358" s="7" t="s">
        <v>106</v>
      </c>
      <c r="K358" s="10" t="n">
        <f aca="false">IF(I358="","",IF(J358="sq ft",ROUND(I358*0.092903,0),I358))</f>
        <v>285</v>
      </c>
      <c r="L358" s="13" t="n">
        <v>44387</v>
      </c>
      <c r="M358" s="14" t="n">
        <f aca="false">IF(OR(H358="",L358=""),"",ROUND((H358-L358)/30.44,1))</f>
        <v>14.5</v>
      </c>
      <c r="N358" s="7" t="str">
        <f aca="false">IF(AND(E358&lt;&gt;"v2008",ISERROR(SEARCH("Villa",B358))),"Commercial-scale","Residential unit")</f>
        <v>Residential unit</v>
      </c>
      <c r="O358" s="7" t="s">
        <v>402</v>
      </c>
    </row>
    <row r="359" customFormat="false" ht="15" hidden="false" customHeight="false" outlineLevel="0" collapsed="false">
      <c r="A359" s="7" t="n">
        <v>1000146362</v>
      </c>
      <c r="B359" s="7" t="s">
        <v>404</v>
      </c>
      <c r="C359" s="7" t="s">
        <v>402</v>
      </c>
      <c r="D359" s="7" t="s">
        <v>93</v>
      </c>
      <c r="E359" s="7" t="s">
        <v>113</v>
      </c>
      <c r="F359" s="7" t="s">
        <v>48</v>
      </c>
      <c r="G359" s="7"/>
      <c r="H359" s="13" t="n">
        <v>44827</v>
      </c>
      <c r="I359" s="10" t="n">
        <v>3070</v>
      </c>
      <c r="J359" s="7" t="s">
        <v>106</v>
      </c>
      <c r="K359" s="10" t="n">
        <f aca="false">IF(I359="","",IF(J359="sq ft",ROUND(I359*0.092903,0),I359))</f>
        <v>285</v>
      </c>
      <c r="L359" s="13" t="n">
        <v>44387</v>
      </c>
      <c r="M359" s="14" t="n">
        <f aca="false">IF(OR(H359="",L359=""),"",ROUND((H359-L359)/30.44,1))</f>
        <v>14.5</v>
      </c>
      <c r="N359" s="7" t="str">
        <f aca="false">IF(AND(E359&lt;&gt;"v2008",ISERROR(SEARCH("Villa",B359))),"Commercial-scale","Residential unit")</f>
        <v>Residential unit</v>
      </c>
      <c r="O359" s="7" t="s">
        <v>402</v>
      </c>
    </row>
    <row r="360" customFormat="false" ht="15" hidden="false" customHeight="false" outlineLevel="0" collapsed="false">
      <c r="A360" s="7" t="n">
        <v>1000146363</v>
      </c>
      <c r="B360" s="7" t="s">
        <v>404</v>
      </c>
      <c r="C360" s="7" t="s">
        <v>402</v>
      </c>
      <c r="D360" s="7" t="s">
        <v>93</v>
      </c>
      <c r="E360" s="7" t="s">
        <v>113</v>
      </c>
      <c r="F360" s="7" t="s">
        <v>48</v>
      </c>
      <c r="G360" s="7"/>
      <c r="H360" s="13" t="n">
        <v>44827</v>
      </c>
      <c r="I360" s="10" t="n">
        <v>3070</v>
      </c>
      <c r="J360" s="7" t="s">
        <v>106</v>
      </c>
      <c r="K360" s="10" t="n">
        <f aca="false">IF(I360="","",IF(J360="sq ft",ROUND(I360*0.092903,0),I360))</f>
        <v>285</v>
      </c>
      <c r="L360" s="13" t="n">
        <v>44387</v>
      </c>
      <c r="M360" s="14" t="n">
        <f aca="false">IF(OR(H360="",L360=""),"",ROUND((H360-L360)/30.44,1))</f>
        <v>14.5</v>
      </c>
      <c r="N360" s="7" t="str">
        <f aca="false">IF(AND(E360&lt;&gt;"v2008",ISERROR(SEARCH("Villa",B360))),"Commercial-scale","Residential unit")</f>
        <v>Residential unit</v>
      </c>
      <c r="O360" s="7" t="s">
        <v>402</v>
      </c>
    </row>
    <row r="361" customFormat="false" ht="15" hidden="false" customHeight="false" outlineLevel="0" collapsed="false">
      <c r="A361" s="7" t="n">
        <v>1000146364</v>
      </c>
      <c r="B361" s="7" t="s">
        <v>405</v>
      </c>
      <c r="C361" s="7" t="s">
        <v>402</v>
      </c>
      <c r="D361" s="7" t="s">
        <v>93</v>
      </c>
      <c r="E361" s="7" t="s">
        <v>113</v>
      </c>
      <c r="F361" s="7" t="s">
        <v>48</v>
      </c>
      <c r="G361" s="7"/>
      <c r="H361" s="13" t="n">
        <v>44827</v>
      </c>
      <c r="I361" s="10" t="n">
        <v>3220</v>
      </c>
      <c r="J361" s="7" t="s">
        <v>106</v>
      </c>
      <c r="K361" s="10" t="n">
        <f aca="false">IF(I361="","",IF(J361="sq ft",ROUND(I361*0.092903,0),I361))</f>
        <v>299</v>
      </c>
      <c r="L361" s="13" t="n">
        <v>44387</v>
      </c>
      <c r="M361" s="14" t="n">
        <f aca="false">IF(OR(H361="",L361=""),"",ROUND((H361-L361)/30.44,1))</f>
        <v>14.5</v>
      </c>
      <c r="N361" s="7" t="str">
        <f aca="false">IF(AND(E361&lt;&gt;"v2008",ISERROR(SEARCH("Villa",B361))),"Commercial-scale","Residential unit")</f>
        <v>Residential unit</v>
      </c>
      <c r="O361" s="7" t="s">
        <v>402</v>
      </c>
    </row>
    <row r="362" customFormat="false" ht="15" hidden="false" customHeight="false" outlineLevel="0" collapsed="false">
      <c r="A362" s="7" t="n">
        <v>1000146365</v>
      </c>
      <c r="B362" s="7" t="s">
        <v>405</v>
      </c>
      <c r="C362" s="7" t="s">
        <v>402</v>
      </c>
      <c r="D362" s="7" t="s">
        <v>93</v>
      </c>
      <c r="E362" s="7" t="s">
        <v>113</v>
      </c>
      <c r="F362" s="7" t="s">
        <v>48</v>
      </c>
      <c r="G362" s="7"/>
      <c r="H362" s="13" t="n">
        <v>44827</v>
      </c>
      <c r="I362" s="10" t="n">
        <v>3220</v>
      </c>
      <c r="J362" s="7" t="s">
        <v>106</v>
      </c>
      <c r="K362" s="10" t="n">
        <f aca="false">IF(I362="","",IF(J362="sq ft",ROUND(I362*0.092903,0),I362))</f>
        <v>299</v>
      </c>
      <c r="L362" s="13" t="n">
        <v>44387</v>
      </c>
      <c r="M362" s="14" t="n">
        <f aca="false">IF(OR(H362="",L362=""),"",ROUND((H362-L362)/30.44,1))</f>
        <v>14.5</v>
      </c>
      <c r="N362" s="7" t="str">
        <f aca="false">IF(AND(E362&lt;&gt;"v2008",ISERROR(SEARCH("Villa",B362))),"Commercial-scale","Residential unit")</f>
        <v>Residential unit</v>
      </c>
      <c r="O362" s="7" t="s">
        <v>402</v>
      </c>
    </row>
    <row r="363" customFormat="false" ht="15" hidden="false" customHeight="false" outlineLevel="0" collapsed="false">
      <c r="A363" s="7" t="n">
        <v>1000146367</v>
      </c>
      <c r="B363" s="7" t="s">
        <v>403</v>
      </c>
      <c r="C363" s="7" t="s">
        <v>402</v>
      </c>
      <c r="D363" s="7" t="s">
        <v>93</v>
      </c>
      <c r="E363" s="7" t="s">
        <v>113</v>
      </c>
      <c r="F363" s="7" t="s">
        <v>48</v>
      </c>
      <c r="G363" s="7"/>
      <c r="H363" s="13" t="n">
        <v>44827</v>
      </c>
      <c r="I363" s="10" t="n">
        <v>1882</v>
      </c>
      <c r="J363" s="7" t="s">
        <v>106</v>
      </c>
      <c r="K363" s="10" t="n">
        <f aca="false">IF(I363="","",IF(J363="sq ft",ROUND(I363*0.092903,0),I363))</f>
        <v>175</v>
      </c>
      <c r="L363" s="13" t="n">
        <v>44387</v>
      </c>
      <c r="M363" s="14" t="n">
        <f aca="false">IF(OR(H363="",L363=""),"",ROUND((H363-L363)/30.44,1))</f>
        <v>14.5</v>
      </c>
      <c r="N363" s="7" t="str">
        <f aca="false">IF(AND(E363&lt;&gt;"v2008",ISERROR(SEARCH("Villa",B363))),"Commercial-scale","Residential unit")</f>
        <v>Residential unit</v>
      </c>
      <c r="O363" s="7" t="s">
        <v>402</v>
      </c>
    </row>
    <row r="364" customFormat="false" ht="15" hidden="false" customHeight="false" outlineLevel="0" collapsed="false">
      <c r="A364" s="7" t="n">
        <v>1000146368</v>
      </c>
      <c r="B364" s="7" t="s">
        <v>403</v>
      </c>
      <c r="C364" s="7" t="s">
        <v>402</v>
      </c>
      <c r="D364" s="7" t="s">
        <v>93</v>
      </c>
      <c r="E364" s="7" t="s">
        <v>113</v>
      </c>
      <c r="F364" s="7" t="s">
        <v>48</v>
      </c>
      <c r="G364" s="7"/>
      <c r="H364" s="13" t="n">
        <v>44827</v>
      </c>
      <c r="I364" s="10" t="n">
        <v>1882</v>
      </c>
      <c r="J364" s="7" t="s">
        <v>106</v>
      </c>
      <c r="K364" s="10" t="n">
        <f aca="false">IF(I364="","",IF(J364="sq ft",ROUND(I364*0.092903,0),I364))</f>
        <v>175</v>
      </c>
      <c r="L364" s="13" t="n">
        <v>44387</v>
      </c>
      <c r="M364" s="14" t="n">
        <f aca="false">IF(OR(H364="",L364=""),"",ROUND((H364-L364)/30.44,1))</f>
        <v>14.5</v>
      </c>
      <c r="N364" s="7" t="str">
        <f aca="false">IF(AND(E364&lt;&gt;"v2008",ISERROR(SEARCH("Villa",B364))),"Commercial-scale","Residential unit")</f>
        <v>Residential unit</v>
      </c>
      <c r="O364" s="7" t="s">
        <v>402</v>
      </c>
    </row>
    <row r="365" customFormat="false" ht="15" hidden="false" customHeight="false" outlineLevel="0" collapsed="false">
      <c r="A365" s="7" t="n">
        <v>1000146369</v>
      </c>
      <c r="B365" s="7" t="s">
        <v>403</v>
      </c>
      <c r="C365" s="7" t="s">
        <v>402</v>
      </c>
      <c r="D365" s="7" t="s">
        <v>93</v>
      </c>
      <c r="E365" s="7" t="s">
        <v>113</v>
      </c>
      <c r="F365" s="7" t="s">
        <v>48</v>
      </c>
      <c r="G365" s="7"/>
      <c r="H365" s="13" t="n">
        <v>44827</v>
      </c>
      <c r="I365" s="10" t="n">
        <v>1882</v>
      </c>
      <c r="J365" s="7" t="s">
        <v>106</v>
      </c>
      <c r="K365" s="10" t="n">
        <f aca="false">IF(I365="","",IF(J365="sq ft",ROUND(I365*0.092903,0),I365))</f>
        <v>175</v>
      </c>
      <c r="L365" s="13" t="n">
        <v>44387</v>
      </c>
      <c r="M365" s="14" t="n">
        <f aca="false">IF(OR(H365="",L365=""),"",ROUND((H365-L365)/30.44,1))</f>
        <v>14.5</v>
      </c>
      <c r="N365" s="7" t="str">
        <f aca="false">IF(AND(E365&lt;&gt;"v2008",ISERROR(SEARCH("Villa",B365))),"Commercial-scale","Residential unit")</f>
        <v>Residential unit</v>
      </c>
      <c r="O365" s="7" t="s">
        <v>402</v>
      </c>
    </row>
    <row r="366" customFormat="false" ht="15" hidden="false" customHeight="false" outlineLevel="0" collapsed="false">
      <c r="A366" s="7" t="n">
        <v>1000146338</v>
      </c>
      <c r="B366" s="7" t="s">
        <v>404</v>
      </c>
      <c r="C366" s="7" t="s">
        <v>402</v>
      </c>
      <c r="D366" s="7" t="s">
        <v>93</v>
      </c>
      <c r="E366" s="7" t="s">
        <v>113</v>
      </c>
      <c r="F366" s="7" t="s">
        <v>48</v>
      </c>
      <c r="G366" s="7"/>
      <c r="H366" s="13" t="n">
        <v>44827</v>
      </c>
      <c r="I366" s="10" t="n">
        <v>3070</v>
      </c>
      <c r="J366" s="7" t="s">
        <v>106</v>
      </c>
      <c r="K366" s="10" t="n">
        <f aca="false">IF(I366="","",IF(J366="sq ft",ROUND(I366*0.092903,0),I366))</f>
        <v>285</v>
      </c>
      <c r="L366" s="13" t="n">
        <v>44387</v>
      </c>
      <c r="M366" s="14" t="n">
        <f aca="false">IF(OR(H366="",L366=""),"",ROUND((H366-L366)/30.44,1))</f>
        <v>14.5</v>
      </c>
      <c r="N366" s="7" t="str">
        <f aca="false">IF(AND(E366&lt;&gt;"v2008",ISERROR(SEARCH("Villa",B366))),"Commercial-scale","Residential unit")</f>
        <v>Residential unit</v>
      </c>
      <c r="O366" s="7" t="s">
        <v>402</v>
      </c>
    </row>
    <row r="367" customFormat="false" ht="15" hidden="false" customHeight="false" outlineLevel="0" collapsed="false">
      <c r="A367" s="7" t="n">
        <v>1000146337</v>
      </c>
      <c r="B367" s="7" t="s">
        <v>401</v>
      </c>
      <c r="C367" s="7" t="s">
        <v>402</v>
      </c>
      <c r="D367" s="7" t="s">
        <v>93</v>
      </c>
      <c r="E367" s="7" t="s">
        <v>113</v>
      </c>
      <c r="F367" s="7" t="s">
        <v>48</v>
      </c>
      <c r="G367" s="7"/>
      <c r="H367" s="13" t="n">
        <v>44827</v>
      </c>
      <c r="I367" s="10" t="n">
        <v>1300</v>
      </c>
      <c r="J367" s="7" t="s">
        <v>106</v>
      </c>
      <c r="K367" s="10" t="n">
        <f aca="false">IF(I367="","",IF(J367="sq ft",ROUND(I367*0.092903,0),I367))</f>
        <v>121</v>
      </c>
      <c r="L367" s="13" t="n">
        <v>44387</v>
      </c>
      <c r="M367" s="14" t="n">
        <f aca="false">IF(OR(H367="",L367=""),"",ROUND((H367-L367)/30.44,1))</f>
        <v>14.5</v>
      </c>
      <c r="N367" s="7" t="str">
        <f aca="false">IF(AND(E367&lt;&gt;"v2008",ISERROR(SEARCH("Villa",B367))),"Commercial-scale","Residential unit")</f>
        <v>Residential unit</v>
      </c>
      <c r="O367" s="7" t="s">
        <v>402</v>
      </c>
    </row>
    <row r="368" customFormat="false" ht="15" hidden="false" customHeight="false" outlineLevel="0" collapsed="false">
      <c r="A368" s="7" t="n">
        <v>1000146336</v>
      </c>
      <c r="B368" s="7" t="s">
        <v>401</v>
      </c>
      <c r="C368" s="7" t="s">
        <v>402</v>
      </c>
      <c r="D368" s="7" t="s">
        <v>93</v>
      </c>
      <c r="E368" s="7" t="s">
        <v>113</v>
      </c>
      <c r="F368" s="7" t="s">
        <v>48</v>
      </c>
      <c r="G368" s="7"/>
      <c r="H368" s="13" t="n">
        <v>44827</v>
      </c>
      <c r="I368" s="10" t="n">
        <v>1300</v>
      </c>
      <c r="J368" s="7" t="s">
        <v>106</v>
      </c>
      <c r="K368" s="10" t="n">
        <f aca="false">IF(I368="","",IF(J368="sq ft",ROUND(I368*0.092903,0),I368))</f>
        <v>121</v>
      </c>
      <c r="L368" s="13" t="n">
        <v>44387</v>
      </c>
      <c r="M368" s="14" t="n">
        <f aca="false">IF(OR(H368="",L368=""),"",ROUND((H368-L368)/30.44,1))</f>
        <v>14.5</v>
      </c>
      <c r="N368" s="7" t="str">
        <f aca="false">IF(AND(E368&lt;&gt;"v2008",ISERROR(SEARCH("Villa",B368))),"Commercial-scale","Residential unit")</f>
        <v>Residential unit</v>
      </c>
      <c r="O368" s="7" t="s">
        <v>402</v>
      </c>
    </row>
    <row r="369" customFormat="false" ht="15" hidden="false" customHeight="false" outlineLevel="0" collapsed="false">
      <c r="A369" s="7" t="n">
        <v>1000146552</v>
      </c>
      <c r="B369" s="7" t="s">
        <v>401</v>
      </c>
      <c r="C369" s="7" t="s">
        <v>402</v>
      </c>
      <c r="D369" s="7" t="s">
        <v>93</v>
      </c>
      <c r="E369" s="7" t="s">
        <v>113</v>
      </c>
      <c r="F369" s="7" t="s">
        <v>48</v>
      </c>
      <c r="G369" s="7"/>
      <c r="H369" s="13" t="n">
        <v>44827</v>
      </c>
      <c r="I369" s="10" t="n">
        <v>1300</v>
      </c>
      <c r="J369" s="7" t="s">
        <v>106</v>
      </c>
      <c r="K369" s="10" t="n">
        <f aca="false">IF(I369="","",IF(J369="sq ft",ROUND(I369*0.092903,0),I369))</f>
        <v>121</v>
      </c>
      <c r="L369" s="13" t="n">
        <v>44387</v>
      </c>
      <c r="M369" s="14" t="n">
        <f aca="false">IF(OR(H369="",L369=""),"",ROUND((H369-L369)/30.44,1))</f>
        <v>14.5</v>
      </c>
      <c r="N369" s="7" t="str">
        <f aca="false">IF(AND(E369&lt;&gt;"v2008",ISERROR(SEARCH("Villa",B369))),"Commercial-scale","Residential unit")</f>
        <v>Residential unit</v>
      </c>
      <c r="O369" s="7" t="s">
        <v>402</v>
      </c>
    </row>
    <row r="370" customFormat="false" ht="15" hidden="false" customHeight="false" outlineLevel="0" collapsed="false">
      <c r="A370" s="7" t="n">
        <v>1000146531</v>
      </c>
      <c r="B370" s="7" t="s">
        <v>401</v>
      </c>
      <c r="C370" s="7" t="s">
        <v>402</v>
      </c>
      <c r="D370" s="7" t="s">
        <v>93</v>
      </c>
      <c r="E370" s="7" t="s">
        <v>113</v>
      </c>
      <c r="F370" s="7" t="s">
        <v>48</v>
      </c>
      <c r="G370" s="7"/>
      <c r="H370" s="13" t="n">
        <v>44827</v>
      </c>
      <c r="I370" s="10" t="n">
        <v>1300</v>
      </c>
      <c r="J370" s="7" t="s">
        <v>106</v>
      </c>
      <c r="K370" s="10" t="n">
        <f aca="false">IF(I370="","",IF(J370="sq ft",ROUND(I370*0.092903,0),I370))</f>
        <v>121</v>
      </c>
      <c r="L370" s="13" t="n">
        <v>44387</v>
      </c>
      <c r="M370" s="14" t="n">
        <f aca="false">IF(OR(H370="",L370=""),"",ROUND((H370-L370)/30.44,1))</f>
        <v>14.5</v>
      </c>
      <c r="N370" s="7" t="str">
        <f aca="false">IF(AND(E370&lt;&gt;"v2008",ISERROR(SEARCH("Villa",B370))),"Commercial-scale","Residential unit")</f>
        <v>Residential unit</v>
      </c>
      <c r="O370" s="7" t="s">
        <v>402</v>
      </c>
    </row>
    <row r="371" customFormat="false" ht="15" hidden="false" customHeight="false" outlineLevel="0" collapsed="false">
      <c r="A371" s="7" t="n">
        <v>1000146532</v>
      </c>
      <c r="B371" s="7" t="s">
        <v>401</v>
      </c>
      <c r="C371" s="7" t="s">
        <v>402</v>
      </c>
      <c r="D371" s="7" t="s">
        <v>93</v>
      </c>
      <c r="E371" s="7" t="s">
        <v>113</v>
      </c>
      <c r="F371" s="7" t="s">
        <v>48</v>
      </c>
      <c r="G371" s="7"/>
      <c r="H371" s="13" t="n">
        <v>44827</v>
      </c>
      <c r="I371" s="10" t="n">
        <v>1300</v>
      </c>
      <c r="J371" s="7" t="s">
        <v>106</v>
      </c>
      <c r="K371" s="10" t="n">
        <f aca="false">IF(I371="","",IF(J371="sq ft",ROUND(I371*0.092903,0),I371))</f>
        <v>121</v>
      </c>
      <c r="L371" s="13" t="n">
        <v>44387</v>
      </c>
      <c r="M371" s="14" t="n">
        <f aca="false">IF(OR(H371="",L371=""),"",ROUND((H371-L371)/30.44,1))</f>
        <v>14.5</v>
      </c>
      <c r="N371" s="7" t="str">
        <f aca="false">IF(AND(E371&lt;&gt;"v2008",ISERROR(SEARCH("Villa",B371))),"Commercial-scale","Residential unit")</f>
        <v>Residential unit</v>
      </c>
      <c r="O371" s="7" t="s">
        <v>402</v>
      </c>
    </row>
    <row r="372" customFormat="false" ht="15" hidden="false" customHeight="false" outlineLevel="0" collapsed="false">
      <c r="A372" s="7" t="n">
        <v>1000146533</v>
      </c>
      <c r="B372" s="7" t="s">
        <v>401</v>
      </c>
      <c r="C372" s="7" t="s">
        <v>402</v>
      </c>
      <c r="D372" s="7" t="s">
        <v>93</v>
      </c>
      <c r="E372" s="7" t="s">
        <v>113</v>
      </c>
      <c r="F372" s="7" t="s">
        <v>48</v>
      </c>
      <c r="G372" s="7"/>
      <c r="H372" s="13" t="n">
        <v>44827</v>
      </c>
      <c r="I372" s="10" t="n">
        <v>1300</v>
      </c>
      <c r="J372" s="7" t="s">
        <v>106</v>
      </c>
      <c r="K372" s="10" t="n">
        <f aca="false">IF(I372="","",IF(J372="sq ft",ROUND(I372*0.092903,0),I372))</f>
        <v>121</v>
      </c>
      <c r="L372" s="13" t="n">
        <v>44387</v>
      </c>
      <c r="M372" s="14" t="n">
        <f aca="false">IF(OR(H372="",L372=""),"",ROUND((H372-L372)/30.44,1))</f>
        <v>14.5</v>
      </c>
      <c r="N372" s="7" t="str">
        <f aca="false">IF(AND(E372&lt;&gt;"v2008",ISERROR(SEARCH("Villa",B372))),"Commercial-scale","Residential unit")</f>
        <v>Residential unit</v>
      </c>
      <c r="O372" s="7" t="s">
        <v>402</v>
      </c>
    </row>
    <row r="373" customFormat="false" ht="15" hidden="false" customHeight="false" outlineLevel="0" collapsed="false">
      <c r="A373" s="7" t="n">
        <v>1000146534</v>
      </c>
      <c r="B373" s="7" t="s">
        <v>401</v>
      </c>
      <c r="C373" s="7" t="s">
        <v>402</v>
      </c>
      <c r="D373" s="7" t="s">
        <v>93</v>
      </c>
      <c r="E373" s="7" t="s">
        <v>113</v>
      </c>
      <c r="F373" s="7" t="s">
        <v>48</v>
      </c>
      <c r="G373" s="7"/>
      <c r="H373" s="13" t="n">
        <v>44827</v>
      </c>
      <c r="I373" s="10" t="n">
        <v>1300</v>
      </c>
      <c r="J373" s="7" t="s">
        <v>106</v>
      </c>
      <c r="K373" s="10" t="n">
        <f aca="false">IF(I373="","",IF(J373="sq ft",ROUND(I373*0.092903,0),I373))</f>
        <v>121</v>
      </c>
      <c r="L373" s="13" t="n">
        <v>44387</v>
      </c>
      <c r="M373" s="14" t="n">
        <f aca="false">IF(OR(H373="",L373=""),"",ROUND((H373-L373)/30.44,1))</f>
        <v>14.5</v>
      </c>
      <c r="N373" s="7" t="str">
        <f aca="false">IF(AND(E373&lt;&gt;"v2008",ISERROR(SEARCH("Villa",B373))),"Commercial-scale","Residential unit")</f>
        <v>Residential unit</v>
      </c>
      <c r="O373" s="7" t="s">
        <v>402</v>
      </c>
    </row>
    <row r="374" customFormat="false" ht="15" hidden="false" customHeight="false" outlineLevel="0" collapsed="false">
      <c r="A374" s="7" t="n">
        <v>1000146535</v>
      </c>
      <c r="B374" s="7" t="s">
        <v>401</v>
      </c>
      <c r="C374" s="7" t="s">
        <v>402</v>
      </c>
      <c r="D374" s="7" t="s">
        <v>93</v>
      </c>
      <c r="E374" s="7" t="s">
        <v>113</v>
      </c>
      <c r="F374" s="7" t="s">
        <v>48</v>
      </c>
      <c r="G374" s="7"/>
      <c r="H374" s="13" t="n">
        <v>44827</v>
      </c>
      <c r="I374" s="10" t="n">
        <v>1300</v>
      </c>
      <c r="J374" s="7" t="s">
        <v>106</v>
      </c>
      <c r="K374" s="10" t="n">
        <f aca="false">IF(I374="","",IF(J374="sq ft",ROUND(I374*0.092903,0),I374))</f>
        <v>121</v>
      </c>
      <c r="L374" s="13" t="n">
        <v>44387</v>
      </c>
      <c r="M374" s="14" t="n">
        <f aca="false">IF(OR(H374="",L374=""),"",ROUND((H374-L374)/30.44,1))</f>
        <v>14.5</v>
      </c>
      <c r="N374" s="7" t="str">
        <f aca="false">IF(AND(E374&lt;&gt;"v2008",ISERROR(SEARCH("Villa",B374))),"Commercial-scale","Residential unit")</f>
        <v>Residential unit</v>
      </c>
      <c r="O374" s="7" t="s">
        <v>402</v>
      </c>
    </row>
    <row r="375" customFormat="false" ht="15" hidden="false" customHeight="false" outlineLevel="0" collapsed="false">
      <c r="A375" s="7" t="n">
        <v>1000146536</v>
      </c>
      <c r="B375" s="7" t="s">
        <v>401</v>
      </c>
      <c r="C375" s="7" t="s">
        <v>402</v>
      </c>
      <c r="D375" s="7" t="s">
        <v>93</v>
      </c>
      <c r="E375" s="7" t="s">
        <v>113</v>
      </c>
      <c r="F375" s="7" t="s">
        <v>48</v>
      </c>
      <c r="G375" s="7"/>
      <c r="H375" s="13" t="n">
        <v>44827</v>
      </c>
      <c r="I375" s="10" t="n">
        <v>1300</v>
      </c>
      <c r="J375" s="7" t="s">
        <v>106</v>
      </c>
      <c r="K375" s="10" t="n">
        <f aca="false">IF(I375="","",IF(J375="sq ft",ROUND(I375*0.092903,0),I375))</f>
        <v>121</v>
      </c>
      <c r="L375" s="13" t="n">
        <v>44387</v>
      </c>
      <c r="M375" s="14" t="n">
        <f aca="false">IF(OR(H375="",L375=""),"",ROUND((H375-L375)/30.44,1))</f>
        <v>14.5</v>
      </c>
      <c r="N375" s="7" t="str">
        <f aca="false">IF(AND(E375&lt;&gt;"v2008",ISERROR(SEARCH("Villa",B375))),"Commercial-scale","Residential unit")</f>
        <v>Residential unit</v>
      </c>
      <c r="O375" s="7" t="s">
        <v>402</v>
      </c>
    </row>
    <row r="376" customFormat="false" ht="15" hidden="false" customHeight="false" outlineLevel="0" collapsed="false">
      <c r="A376" s="7" t="n">
        <v>1000146537</v>
      </c>
      <c r="B376" s="7" t="s">
        <v>401</v>
      </c>
      <c r="C376" s="7" t="s">
        <v>402</v>
      </c>
      <c r="D376" s="7" t="s">
        <v>93</v>
      </c>
      <c r="E376" s="7" t="s">
        <v>113</v>
      </c>
      <c r="F376" s="7" t="s">
        <v>48</v>
      </c>
      <c r="G376" s="7"/>
      <c r="H376" s="13" t="n">
        <v>44827</v>
      </c>
      <c r="I376" s="10" t="n">
        <v>1300</v>
      </c>
      <c r="J376" s="7" t="s">
        <v>106</v>
      </c>
      <c r="K376" s="10" t="n">
        <f aca="false">IF(I376="","",IF(J376="sq ft",ROUND(I376*0.092903,0),I376))</f>
        <v>121</v>
      </c>
      <c r="L376" s="13" t="n">
        <v>44387</v>
      </c>
      <c r="M376" s="14" t="n">
        <f aca="false">IF(OR(H376="",L376=""),"",ROUND((H376-L376)/30.44,1))</f>
        <v>14.5</v>
      </c>
      <c r="N376" s="7" t="str">
        <f aca="false">IF(AND(E376&lt;&gt;"v2008",ISERROR(SEARCH("Villa",B376))),"Commercial-scale","Residential unit")</f>
        <v>Residential unit</v>
      </c>
      <c r="O376" s="7" t="s">
        <v>402</v>
      </c>
    </row>
    <row r="377" customFormat="false" ht="15" hidden="false" customHeight="false" outlineLevel="0" collapsed="false">
      <c r="A377" s="7" t="n">
        <v>1000146538</v>
      </c>
      <c r="B377" s="7" t="s">
        <v>401</v>
      </c>
      <c r="C377" s="7" t="s">
        <v>402</v>
      </c>
      <c r="D377" s="7" t="s">
        <v>93</v>
      </c>
      <c r="E377" s="7" t="s">
        <v>113</v>
      </c>
      <c r="F377" s="7" t="s">
        <v>48</v>
      </c>
      <c r="G377" s="7"/>
      <c r="H377" s="13" t="n">
        <v>44827</v>
      </c>
      <c r="I377" s="10" t="n">
        <v>1300</v>
      </c>
      <c r="J377" s="7" t="s">
        <v>106</v>
      </c>
      <c r="K377" s="10" t="n">
        <f aca="false">IF(I377="","",IF(J377="sq ft",ROUND(I377*0.092903,0),I377))</f>
        <v>121</v>
      </c>
      <c r="L377" s="13" t="n">
        <v>44387</v>
      </c>
      <c r="M377" s="14" t="n">
        <f aca="false">IF(OR(H377="",L377=""),"",ROUND((H377-L377)/30.44,1))</f>
        <v>14.5</v>
      </c>
      <c r="N377" s="7" t="str">
        <f aca="false">IF(AND(E377&lt;&gt;"v2008",ISERROR(SEARCH("Villa",B377))),"Commercial-scale","Residential unit")</f>
        <v>Residential unit</v>
      </c>
      <c r="O377" s="7" t="s">
        <v>402</v>
      </c>
    </row>
    <row r="378" customFormat="false" ht="15" hidden="false" customHeight="false" outlineLevel="0" collapsed="false">
      <c r="A378" s="7" t="n">
        <v>1000146539</v>
      </c>
      <c r="B378" s="7" t="s">
        <v>401</v>
      </c>
      <c r="C378" s="7" t="s">
        <v>402</v>
      </c>
      <c r="D378" s="7" t="s">
        <v>93</v>
      </c>
      <c r="E378" s="7" t="s">
        <v>113</v>
      </c>
      <c r="F378" s="7" t="s">
        <v>48</v>
      </c>
      <c r="G378" s="7"/>
      <c r="H378" s="13" t="n">
        <v>44827</v>
      </c>
      <c r="I378" s="10" t="n">
        <v>1300</v>
      </c>
      <c r="J378" s="7" t="s">
        <v>106</v>
      </c>
      <c r="K378" s="10" t="n">
        <f aca="false">IF(I378="","",IF(J378="sq ft",ROUND(I378*0.092903,0),I378))</f>
        <v>121</v>
      </c>
      <c r="L378" s="13" t="n">
        <v>44387</v>
      </c>
      <c r="M378" s="14" t="n">
        <f aca="false">IF(OR(H378="",L378=""),"",ROUND((H378-L378)/30.44,1))</f>
        <v>14.5</v>
      </c>
      <c r="N378" s="7" t="str">
        <f aca="false">IF(AND(E378&lt;&gt;"v2008",ISERROR(SEARCH("Villa",B378))),"Commercial-scale","Residential unit")</f>
        <v>Residential unit</v>
      </c>
      <c r="O378" s="7" t="s">
        <v>402</v>
      </c>
    </row>
    <row r="379" customFormat="false" ht="15" hidden="false" customHeight="false" outlineLevel="0" collapsed="false">
      <c r="A379" s="7" t="n">
        <v>1000146540</v>
      </c>
      <c r="B379" s="7" t="s">
        <v>401</v>
      </c>
      <c r="C379" s="7" t="s">
        <v>402</v>
      </c>
      <c r="D379" s="7" t="s">
        <v>93</v>
      </c>
      <c r="E379" s="7" t="s">
        <v>113</v>
      </c>
      <c r="F379" s="7" t="s">
        <v>48</v>
      </c>
      <c r="G379" s="7"/>
      <c r="H379" s="13" t="n">
        <v>44827</v>
      </c>
      <c r="I379" s="10" t="n">
        <v>1300</v>
      </c>
      <c r="J379" s="7" t="s">
        <v>106</v>
      </c>
      <c r="K379" s="10" t="n">
        <f aca="false">IF(I379="","",IF(J379="sq ft",ROUND(I379*0.092903,0),I379))</f>
        <v>121</v>
      </c>
      <c r="L379" s="13" t="n">
        <v>44387</v>
      </c>
      <c r="M379" s="14" t="n">
        <f aca="false">IF(OR(H379="",L379=""),"",ROUND((H379-L379)/30.44,1))</f>
        <v>14.5</v>
      </c>
      <c r="N379" s="7" t="str">
        <f aca="false">IF(AND(E379&lt;&gt;"v2008",ISERROR(SEARCH("Villa",B379))),"Commercial-scale","Residential unit")</f>
        <v>Residential unit</v>
      </c>
      <c r="O379" s="7" t="s">
        <v>402</v>
      </c>
    </row>
    <row r="380" customFormat="false" ht="15" hidden="false" customHeight="false" outlineLevel="0" collapsed="false">
      <c r="A380" s="7" t="n">
        <v>1000146541</v>
      </c>
      <c r="B380" s="7" t="s">
        <v>401</v>
      </c>
      <c r="C380" s="7" t="s">
        <v>402</v>
      </c>
      <c r="D380" s="7" t="s">
        <v>93</v>
      </c>
      <c r="E380" s="7" t="s">
        <v>113</v>
      </c>
      <c r="F380" s="7" t="s">
        <v>48</v>
      </c>
      <c r="G380" s="7"/>
      <c r="H380" s="13" t="n">
        <v>44827</v>
      </c>
      <c r="I380" s="10" t="n">
        <v>1300</v>
      </c>
      <c r="J380" s="7" t="s">
        <v>106</v>
      </c>
      <c r="K380" s="10" t="n">
        <f aca="false">IF(I380="","",IF(J380="sq ft",ROUND(I380*0.092903,0),I380))</f>
        <v>121</v>
      </c>
      <c r="L380" s="13" t="n">
        <v>44387</v>
      </c>
      <c r="M380" s="14" t="n">
        <f aca="false">IF(OR(H380="",L380=""),"",ROUND((H380-L380)/30.44,1))</f>
        <v>14.5</v>
      </c>
      <c r="N380" s="7" t="str">
        <f aca="false">IF(AND(E380&lt;&gt;"v2008",ISERROR(SEARCH("Villa",B380))),"Commercial-scale","Residential unit")</f>
        <v>Residential unit</v>
      </c>
      <c r="O380" s="7" t="s">
        <v>402</v>
      </c>
    </row>
    <row r="381" customFormat="false" ht="15" hidden="false" customHeight="false" outlineLevel="0" collapsed="false">
      <c r="A381" s="7" t="n">
        <v>1000146542</v>
      </c>
      <c r="B381" s="7" t="s">
        <v>401</v>
      </c>
      <c r="C381" s="7" t="s">
        <v>402</v>
      </c>
      <c r="D381" s="7" t="s">
        <v>93</v>
      </c>
      <c r="E381" s="7" t="s">
        <v>113</v>
      </c>
      <c r="F381" s="7" t="s">
        <v>48</v>
      </c>
      <c r="G381" s="7"/>
      <c r="H381" s="13" t="n">
        <v>44827</v>
      </c>
      <c r="I381" s="10" t="n">
        <v>1300</v>
      </c>
      <c r="J381" s="7" t="s">
        <v>106</v>
      </c>
      <c r="K381" s="10" t="n">
        <f aca="false">IF(I381="","",IF(J381="sq ft",ROUND(I381*0.092903,0),I381))</f>
        <v>121</v>
      </c>
      <c r="L381" s="13" t="n">
        <v>44387</v>
      </c>
      <c r="M381" s="14" t="n">
        <f aca="false">IF(OR(H381="",L381=""),"",ROUND((H381-L381)/30.44,1))</f>
        <v>14.5</v>
      </c>
      <c r="N381" s="7" t="str">
        <f aca="false">IF(AND(E381&lt;&gt;"v2008",ISERROR(SEARCH("Villa",B381))),"Commercial-scale","Residential unit")</f>
        <v>Residential unit</v>
      </c>
      <c r="O381" s="7" t="s">
        <v>402</v>
      </c>
    </row>
    <row r="382" customFormat="false" ht="15" hidden="false" customHeight="false" outlineLevel="0" collapsed="false">
      <c r="A382" s="7" t="n">
        <v>1000146550</v>
      </c>
      <c r="B382" s="7" t="s">
        <v>401</v>
      </c>
      <c r="C382" s="7" t="s">
        <v>402</v>
      </c>
      <c r="D382" s="7" t="s">
        <v>93</v>
      </c>
      <c r="E382" s="7" t="s">
        <v>113</v>
      </c>
      <c r="F382" s="7" t="s">
        <v>48</v>
      </c>
      <c r="G382" s="7"/>
      <c r="H382" s="13" t="n">
        <v>44827</v>
      </c>
      <c r="I382" s="10" t="n">
        <v>1300</v>
      </c>
      <c r="J382" s="7" t="s">
        <v>106</v>
      </c>
      <c r="K382" s="10" t="n">
        <f aca="false">IF(I382="","",IF(J382="sq ft",ROUND(I382*0.092903,0),I382))</f>
        <v>121</v>
      </c>
      <c r="L382" s="13" t="n">
        <v>44387</v>
      </c>
      <c r="M382" s="14" t="n">
        <f aca="false">IF(OR(H382="",L382=""),"",ROUND((H382-L382)/30.44,1))</f>
        <v>14.5</v>
      </c>
      <c r="N382" s="7" t="str">
        <f aca="false">IF(AND(E382&lt;&gt;"v2008",ISERROR(SEARCH("Villa",B382))),"Commercial-scale","Residential unit")</f>
        <v>Residential unit</v>
      </c>
      <c r="O382" s="7" t="s">
        <v>402</v>
      </c>
    </row>
    <row r="383" customFormat="false" ht="15" hidden="false" customHeight="false" outlineLevel="0" collapsed="false">
      <c r="A383" s="7" t="n">
        <v>1000146551</v>
      </c>
      <c r="B383" s="7" t="s">
        <v>401</v>
      </c>
      <c r="C383" s="7" t="s">
        <v>402</v>
      </c>
      <c r="D383" s="7" t="s">
        <v>93</v>
      </c>
      <c r="E383" s="7" t="s">
        <v>113</v>
      </c>
      <c r="F383" s="7" t="s">
        <v>48</v>
      </c>
      <c r="G383" s="7"/>
      <c r="H383" s="13" t="n">
        <v>44827</v>
      </c>
      <c r="I383" s="10" t="n">
        <v>1300</v>
      </c>
      <c r="J383" s="7" t="s">
        <v>106</v>
      </c>
      <c r="K383" s="10" t="n">
        <f aca="false">IF(I383="","",IF(J383="sq ft",ROUND(I383*0.092903,0),I383))</f>
        <v>121</v>
      </c>
      <c r="L383" s="13" t="n">
        <v>44387</v>
      </c>
      <c r="M383" s="14" t="n">
        <f aca="false">IF(OR(H383="",L383=""),"",ROUND((H383-L383)/30.44,1))</f>
        <v>14.5</v>
      </c>
      <c r="N383" s="7" t="str">
        <f aca="false">IF(AND(E383&lt;&gt;"v2008",ISERROR(SEARCH("Villa",B383))),"Commercial-scale","Residential unit")</f>
        <v>Residential unit</v>
      </c>
      <c r="O383" s="7" t="s">
        <v>402</v>
      </c>
    </row>
    <row r="384" customFormat="false" ht="15" hidden="false" customHeight="false" outlineLevel="0" collapsed="false">
      <c r="A384" s="7" t="n">
        <v>1000146553</v>
      </c>
      <c r="B384" s="7" t="s">
        <v>401</v>
      </c>
      <c r="C384" s="7" t="s">
        <v>402</v>
      </c>
      <c r="D384" s="7" t="s">
        <v>93</v>
      </c>
      <c r="E384" s="7" t="s">
        <v>113</v>
      </c>
      <c r="F384" s="7" t="s">
        <v>48</v>
      </c>
      <c r="G384" s="7"/>
      <c r="H384" s="13" t="n">
        <v>44827</v>
      </c>
      <c r="I384" s="10" t="n">
        <v>1300</v>
      </c>
      <c r="J384" s="7" t="s">
        <v>106</v>
      </c>
      <c r="K384" s="10" t="n">
        <f aca="false">IF(I384="","",IF(J384="sq ft",ROUND(I384*0.092903,0),I384))</f>
        <v>121</v>
      </c>
      <c r="L384" s="13" t="n">
        <v>44387</v>
      </c>
      <c r="M384" s="14" t="n">
        <f aca="false">IF(OR(H384="",L384=""),"",ROUND((H384-L384)/30.44,1))</f>
        <v>14.5</v>
      </c>
      <c r="N384" s="7" t="str">
        <f aca="false">IF(AND(E384&lt;&gt;"v2008",ISERROR(SEARCH("Villa",B384))),"Commercial-scale","Residential unit")</f>
        <v>Residential unit</v>
      </c>
      <c r="O384" s="7" t="s">
        <v>402</v>
      </c>
    </row>
    <row r="385" customFormat="false" ht="15" hidden="false" customHeight="false" outlineLevel="0" collapsed="false">
      <c r="A385" s="7" t="n">
        <v>1000146329</v>
      </c>
      <c r="B385" s="7" t="s">
        <v>401</v>
      </c>
      <c r="C385" s="7" t="s">
        <v>402</v>
      </c>
      <c r="D385" s="7" t="s">
        <v>93</v>
      </c>
      <c r="E385" s="7" t="s">
        <v>113</v>
      </c>
      <c r="F385" s="7" t="s">
        <v>48</v>
      </c>
      <c r="G385" s="7"/>
      <c r="H385" s="13" t="n">
        <v>44827</v>
      </c>
      <c r="I385" s="10" t="n">
        <v>1300</v>
      </c>
      <c r="J385" s="7" t="s">
        <v>106</v>
      </c>
      <c r="K385" s="10" t="n">
        <f aca="false">IF(I385="","",IF(J385="sq ft",ROUND(I385*0.092903,0),I385))</f>
        <v>121</v>
      </c>
      <c r="L385" s="13" t="n">
        <v>44387</v>
      </c>
      <c r="M385" s="14" t="n">
        <f aca="false">IF(OR(H385="",L385=""),"",ROUND((H385-L385)/30.44,1))</f>
        <v>14.5</v>
      </c>
      <c r="N385" s="7" t="str">
        <f aca="false">IF(AND(E385&lt;&gt;"v2008",ISERROR(SEARCH("Villa",B385))),"Commercial-scale","Residential unit")</f>
        <v>Residential unit</v>
      </c>
      <c r="O385" s="7" t="s">
        <v>402</v>
      </c>
    </row>
    <row r="386" customFormat="false" ht="15" hidden="false" customHeight="false" outlineLevel="0" collapsed="false">
      <c r="A386" s="7" t="n">
        <v>1000146560</v>
      </c>
      <c r="B386" s="7" t="s">
        <v>401</v>
      </c>
      <c r="C386" s="7" t="s">
        <v>402</v>
      </c>
      <c r="D386" s="7" t="s">
        <v>93</v>
      </c>
      <c r="E386" s="7" t="s">
        <v>113</v>
      </c>
      <c r="F386" s="7" t="s">
        <v>48</v>
      </c>
      <c r="G386" s="7"/>
      <c r="H386" s="13" t="n">
        <v>44827</v>
      </c>
      <c r="I386" s="10" t="n">
        <v>1300</v>
      </c>
      <c r="J386" s="7" t="s">
        <v>106</v>
      </c>
      <c r="K386" s="10" t="n">
        <f aca="false">IF(I386="","",IF(J386="sq ft",ROUND(I386*0.092903,0),I386))</f>
        <v>121</v>
      </c>
      <c r="L386" s="13" t="n">
        <v>44387</v>
      </c>
      <c r="M386" s="14" t="n">
        <f aca="false">IF(OR(H386="",L386=""),"",ROUND((H386-L386)/30.44,1))</f>
        <v>14.5</v>
      </c>
      <c r="N386" s="7" t="str">
        <f aca="false">IF(AND(E386&lt;&gt;"v2008",ISERROR(SEARCH("Villa",B386))),"Commercial-scale","Residential unit")</f>
        <v>Residential unit</v>
      </c>
      <c r="O386" s="7" t="s">
        <v>402</v>
      </c>
    </row>
    <row r="387" customFormat="false" ht="15" hidden="false" customHeight="false" outlineLevel="0" collapsed="false">
      <c r="A387" s="7" t="n">
        <v>1000146561</v>
      </c>
      <c r="B387" s="7" t="s">
        <v>401</v>
      </c>
      <c r="C387" s="7" t="s">
        <v>402</v>
      </c>
      <c r="D387" s="7" t="s">
        <v>93</v>
      </c>
      <c r="E387" s="7" t="s">
        <v>113</v>
      </c>
      <c r="F387" s="7" t="s">
        <v>48</v>
      </c>
      <c r="G387" s="7"/>
      <c r="H387" s="13" t="n">
        <v>44827</v>
      </c>
      <c r="I387" s="10" t="n">
        <v>1300</v>
      </c>
      <c r="J387" s="7" t="s">
        <v>106</v>
      </c>
      <c r="K387" s="10" t="n">
        <f aca="false">IF(I387="","",IF(J387="sq ft",ROUND(I387*0.092903,0),I387))</f>
        <v>121</v>
      </c>
      <c r="L387" s="13" t="n">
        <v>44387</v>
      </c>
      <c r="M387" s="14" t="n">
        <f aca="false">IF(OR(H387="",L387=""),"",ROUND((H387-L387)/30.44,1))</f>
        <v>14.5</v>
      </c>
      <c r="N387" s="7" t="str">
        <f aca="false">IF(AND(E387&lt;&gt;"v2008",ISERROR(SEARCH("Villa",B387))),"Commercial-scale","Residential unit")</f>
        <v>Residential unit</v>
      </c>
      <c r="O387" s="7" t="s">
        <v>402</v>
      </c>
    </row>
    <row r="388" customFormat="false" ht="15" hidden="false" customHeight="false" outlineLevel="0" collapsed="false">
      <c r="A388" s="7" t="n">
        <v>1000146570</v>
      </c>
      <c r="B388" s="7" t="s">
        <v>401</v>
      </c>
      <c r="C388" s="7" t="s">
        <v>402</v>
      </c>
      <c r="D388" s="7" t="s">
        <v>93</v>
      </c>
      <c r="E388" s="7" t="s">
        <v>113</v>
      </c>
      <c r="F388" s="7" t="s">
        <v>48</v>
      </c>
      <c r="G388" s="7"/>
      <c r="H388" s="13" t="n">
        <v>44827</v>
      </c>
      <c r="I388" s="10" t="n">
        <v>1300</v>
      </c>
      <c r="J388" s="7" t="s">
        <v>106</v>
      </c>
      <c r="K388" s="10" t="n">
        <f aca="false">IF(I388="","",IF(J388="sq ft",ROUND(I388*0.092903,0),I388))</f>
        <v>121</v>
      </c>
      <c r="L388" s="13" t="n">
        <v>44387</v>
      </c>
      <c r="M388" s="14" t="n">
        <f aca="false">IF(OR(H388="",L388=""),"",ROUND((H388-L388)/30.44,1))</f>
        <v>14.5</v>
      </c>
      <c r="N388" s="7" t="str">
        <f aca="false">IF(AND(E388&lt;&gt;"v2008",ISERROR(SEARCH("Villa",B388))),"Commercial-scale","Residential unit")</f>
        <v>Residential unit</v>
      </c>
      <c r="O388" s="7" t="s">
        <v>402</v>
      </c>
    </row>
    <row r="389" customFormat="false" ht="15" hidden="false" customHeight="false" outlineLevel="0" collapsed="false">
      <c r="A389" s="7" t="n">
        <v>1000146288</v>
      </c>
      <c r="B389" s="7" t="s">
        <v>401</v>
      </c>
      <c r="C389" s="7" t="s">
        <v>402</v>
      </c>
      <c r="D389" s="7" t="s">
        <v>93</v>
      </c>
      <c r="E389" s="7" t="s">
        <v>113</v>
      </c>
      <c r="F389" s="7" t="s">
        <v>48</v>
      </c>
      <c r="G389" s="7"/>
      <c r="H389" s="13" t="n">
        <v>44827</v>
      </c>
      <c r="I389" s="10" t="n">
        <v>1300</v>
      </c>
      <c r="J389" s="7" t="s">
        <v>106</v>
      </c>
      <c r="K389" s="10" t="n">
        <f aca="false">IF(I389="","",IF(J389="sq ft",ROUND(I389*0.092903,0),I389))</f>
        <v>121</v>
      </c>
      <c r="L389" s="13" t="n">
        <v>44387</v>
      </c>
      <c r="M389" s="14" t="n">
        <f aca="false">IF(OR(H389="",L389=""),"",ROUND((H389-L389)/30.44,1))</f>
        <v>14.5</v>
      </c>
      <c r="N389" s="7" t="str">
        <f aca="false">IF(AND(E389&lt;&gt;"v2008",ISERROR(SEARCH("Villa",B389))),"Commercial-scale","Residential unit")</f>
        <v>Residential unit</v>
      </c>
      <c r="O389" s="7" t="s">
        <v>402</v>
      </c>
    </row>
    <row r="390" customFormat="false" ht="15" hidden="false" customHeight="false" outlineLevel="0" collapsed="false">
      <c r="A390" s="7" t="n">
        <v>1000146289</v>
      </c>
      <c r="B390" s="7" t="s">
        <v>401</v>
      </c>
      <c r="C390" s="7" t="s">
        <v>402</v>
      </c>
      <c r="D390" s="7" t="s">
        <v>93</v>
      </c>
      <c r="E390" s="7" t="s">
        <v>113</v>
      </c>
      <c r="F390" s="7" t="s">
        <v>48</v>
      </c>
      <c r="G390" s="7"/>
      <c r="H390" s="13" t="n">
        <v>44827</v>
      </c>
      <c r="I390" s="10" t="n">
        <v>1300</v>
      </c>
      <c r="J390" s="7" t="s">
        <v>106</v>
      </c>
      <c r="K390" s="10" t="n">
        <f aca="false">IF(I390="","",IF(J390="sq ft",ROUND(I390*0.092903,0),I390))</f>
        <v>121</v>
      </c>
      <c r="L390" s="13" t="n">
        <v>44387</v>
      </c>
      <c r="M390" s="14" t="n">
        <f aca="false">IF(OR(H390="",L390=""),"",ROUND((H390-L390)/30.44,1))</f>
        <v>14.5</v>
      </c>
      <c r="N390" s="7" t="str">
        <f aca="false">IF(AND(E390&lt;&gt;"v2008",ISERROR(SEARCH("Villa",B390))),"Commercial-scale","Residential unit")</f>
        <v>Residential unit</v>
      </c>
      <c r="O390" s="7" t="s">
        <v>402</v>
      </c>
    </row>
    <row r="391" customFormat="false" ht="15" hidden="false" customHeight="false" outlineLevel="0" collapsed="false">
      <c r="A391" s="7" t="n">
        <v>1000146314</v>
      </c>
      <c r="B391" s="7" t="s">
        <v>401</v>
      </c>
      <c r="C391" s="7" t="s">
        <v>402</v>
      </c>
      <c r="D391" s="7" t="s">
        <v>93</v>
      </c>
      <c r="E391" s="7" t="s">
        <v>113</v>
      </c>
      <c r="F391" s="7" t="s">
        <v>48</v>
      </c>
      <c r="G391" s="7"/>
      <c r="H391" s="13" t="n">
        <v>44827</v>
      </c>
      <c r="I391" s="10" t="n">
        <v>1300</v>
      </c>
      <c r="J391" s="7" t="s">
        <v>106</v>
      </c>
      <c r="K391" s="10" t="n">
        <f aca="false">IF(I391="","",IF(J391="sq ft",ROUND(I391*0.092903,0),I391))</f>
        <v>121</v>
      </c>
      <c r="L391" s="13" t="n">
        <v>44387</v>
      </c>
      <c r="M391" s="14" t="n">
        <f aca="false">IF(OR(H391="",L391=""),"",ROUND((H391-L391)/30.44,1))</f>
        <v>14.5</v>
      </c>
      <c r="N391" s="7" t="str">
        <f aca="false">IF(AND(E391&lt;&gt;"v2008",ISERROR(SEARCH("Villa",B391))),"Commercial-scale","Residential unit")</f>
        <v>Residential unit</v>
      </c>
      <c r="O391" s="7" t="s">
        <v>402</v>
      </c>
    </row>
    <row r="392" customFormat="false" ht="15" hidden="false" customHeight="false" outlineLevel="0" collapsed="false">
      <c r="A392" s="7" t="n">
        <v>1000146315</v>
      </c>
      <c r="B392" s="7" t="s">
        <v>401</v>
      </c>
      <c r="C392" s="7" t="s">
        <v>402</v>
      </c>
      <c r="D392" s="7" t="s">
        <v>93</v>
      </c>
      <c r="E392" s="7" t="s">
        <v>113</v>
      </c>
      <c r="F392" s="7" t="s">
        <v>48</v>
      </c>
      <c r="G392" s="7"/>
      <c r="H392" s="13" t="n">
        <v>44827</v>
      </c>
      <c r="I392" s="10" t="n">
        <v>1300</v>
      </c>
      <c r="J392" s="7" t="s">
        <v>106</v>
      </c>
      <c r="K392" s="10" t="n">
        <f aca="false">IF(I392="","",IF(J392="sq ft",ROUND(I392*0.092903,0),I392))</f>
        <v>121</v>
      </c>
      <c r="L392" s="13" t="n">
        <v>44387</v>
      </c>
      <c r="M392" s="14" t="n">
        <f aca="false">IF(OR(H392="",L392=""),"",ROUND((H392-L392)/30.44,1))</f>
        <v>14.5</v>
      </c>
      <c r="N392" s="7" t="str">
        <f aca="false">IF(AND(E392&lt;&gt;"v2008",ISERROR(SEARCH("Villa",B392))),"Commercial-scale","Residential unit")</f>
        <v>Residential unit</v>
      </c>
      <c r="O392" s="7" t="s">
        <v>402</v>
      </c>
    </row>
    <row r="393" customFormat="false" ht="15" hidden="false" customHeight="false" outlineLevel="0" collapsed="false">
      <c r="A393" s="7" t="n">
        <v>1000146316</v>
      </c>
      <c r="B393" s="7" t="s">
        <v>401</v>
      </c>
      <c r="C393" s="7" t="s">
        <v>402</v>
      </c>
      <c r="D393" s="7" t="s">
        <v>93</v>
      </c>
      <c r="E393" s="7" t="s">
        <v>113</v>
      </c>
      <c r="F393" s="7" t="s">
        <v>48</v>
      </c>
      <c r="G393" s="7"/>
      <c r="H393" s="13" t="n">
        <v>44827</v>
      </c>
      <c r="I393" s="10" t="n">
        <v>1300</v>
      </c>
      <c r="J393" s="7" t="s">
        <v>106</v>
      </c>
      <c r="K393" s="10" t="n">
        <f aca="false">IF(I393="","",IF(J393="sq ft",ROUND(I393*0.092903,0),I393))</f>
        <v>121</v>
      </c>
      <c r="L393" s="13" t="n">
        <v>44387</v>
      </c>
      <c r="M393" s="14" t="n">
        <f aca="false">IF(OR(H393="",L393=""),"",ROUND((H393-L393)/30.44,1))</f>
        <v>14.5</v>
      </c>
      <c r="N393" s="7" t="str">
        <f aca="false">IF(AND(E393&lt;&gt;"v2008",ISERROR(SEARCH("Villa",B393))),"Commercial-scale","Residential unit")</f>
        <v>Residential unit</v>
      </c>
      <c r="O393" s="7" t="s">
        <v>402</v>
      </c>
    </row>
    <row r="394" customFormat="false" ht="15" hidden="false" customHeight="false" outlineLevel="0" collapsed="false">
      <c r="A394" s="7" t="n">
        <v>1000146317</v>
      </c>
      <c r="B394" s="7" t="s">
        <v>401</v>
      </c>
      <c r="C394" s="7" t="s">
        <v>402</v>
      </c>
      <c r="D394" s="7" t="s">
        <v>93</v>
      </c>
      <c r="E394" s="7" t="s">
        <v>113</v>
      </c>
      <c r="F394" s="7" t="s">
        <v>48</v>
      </c>
      <c r="G394" s="7"/>
      <c r="H394" s="13" t="n">
        <v>44827</v>
      </c>
      <c r="I394" s="10" t="n">
        <v>1300</v>
      </c>
      <c r="J394" s="7" t="s">
        <v>106</v>
      </c>
      <c r="K394" s="10" t="n">
        <f aca="false">IF(I394="","",IF(J394="sq ft",ROUND(I394*0.092903,0),I394))</f>
        <v>121</v>
      </c>
      <c r="L394" s="13" t="n">
        <v>44387</v>
      </c>
      <c r="M394" s="14" t="n">
        <f aca="false">IF(OR(H394="",L394=""),"",ROUND((H394-L394)/30.44,1))</f>
        <v>14.5</v>
      </c>
      <c r="N394" s="7" t="str">
        <f aca="false">IF(AND(E394&lt;&gt;"v2008",ISERROR(SEARCH("Villa",B394))),"Commercial-scale","Residential unit")</f>
        <v>Residential unit</v>
      </c>
      <c r="O394" s="7" t="s">
        <v>402</v>
      </c>
    </row>
    <row r="395" customFormat="false" ht="15" hidden="false" customHeight="false" outlineLevel="0" collapsed="false">
      <c r="A395" s="7" t="n">
        <v>1000146318</v>
      </c>
      <c r="B395" s="7" t="s">
        <v>401</v>
      </c>
      <c r="C395" s="7" t="s">
        <v>402</v>
      </c>
      <c r="D395" s="7" t="s">
        <v>93</v>
      </c>
      <c r="E395" s="7" t="s">
        <v>113</v>
      </c>
      <c r="F395" s="7" t="s">
        <v>48</v>
      </c>
      <c r="G395" s="7"/>
      <c r="H395" s="13" t="n">
        <v>44827</v>
      </c>
      <c r="I395" s="10" t="n">
        <v>1300</v>
      </c>
      <c r="J395" s="7" t="s">
        <v>106</v>
      </c>
      <c r="K395" s="10" t="n">
        <f aca="false">IF(I395="","",IF(J395="sq ft",ROUND(I395*0.092903,0),I395))</f>
        <v>121</v>
      </c>
      <c r="L395" s="13" t="n">
        <v>44387</v>
      </c>
      <c r="M395" s="14" t="n">
        <f aca="false">IF(OR(H395="",L395=""),"",ROUND((H395-L395)/30.44,1))</f>
        <v>14.5</v>
      </c>
      <c r="N395" s="7" t="str">
        <f aca="false">IF(AND(E395&lt;&gt;"v2008",ISERROR(SEARCH("Villa",B395))),"Commercial-scale","Residential unit")</f>
        <v>Residential unit</v>
      </c>
      <c r="O395" s="7" t="s">
        <v>402</v>
      </c>
    </row>
    <row r="396" customFormat="false" ht="15" hidden="false" customHeight="false" outlineLevel="0" collapsed="false">
      <c r="A396" s="7" t="n">
        <v>1000146319</v>
      </c>
      <c r="B396" s="7" t="s">
        <v>401</v>
      </c>
      <c r="C396" s="7" t="s">
        <v>402</v>
      </c>
      <c r="D396" s="7" t="s">
        <v>93</v>
      </c>
      <c r="E396" s="7" t="s">
        <v>113</v>
      </c>
      <c r="F396" s="7" t="s">
        <v>48</v>
      </c>
      <c r="G396" s="7"/>
      <c r="H396" s="13" t="n">
        <v>44827</v>
      </c>
      <c r="I396" s="10" t="n">
        <v>1300</v>
      </c>
      <c r="J396" s="7" t="s">
        <v>106</v>
      </c>
      <c r="K396" s="10" t="n">
        <f aca="false">IF(I396="","",IF(J396="sq ft",ROUND(I396*0.092903,0),I396))</f>
        <v>121</v>
      </c>
      <c r="L396" s="13" t="n">
        <v>44387</v>
      </c>
      <c r="M396" s="14" t="n">
        <f aca="false">IF(OR(H396="",L396=""),"",ROUND((H396-L396)/30.44,1))</f>
        <v>14.5</v>
      </c>
      <c r="N396" s="7" t="str">
        <f aca="false">IF(AND(E396&lt;&gt;"v2008",ISERROR(SEARCH("Villa",B396))),"Commercial-scale","Residential unit")</f>
        <v>Residential unit</v>
      </c>
      <c r="O396" s="7" t="s">
        <v>402</v>
      </c>
    </row>
    <row r="397" customFormat="false" ht="15" hidden="false" customHeight="false" outlineLevel="0" collapsed="false">
      <c r="A397" s="7" t="n">
        <v>1000146326</v>
      </c>
      <c r="B397" s="7" t="s">
        <v>401</v>
      </c>
      <c r="C397" s="7" t="s">
        <v>402</v>
      </c>
      <c r="D397" s="7" t="s">
        <v>93</v>
      </c>
      <c r="E397" s="7" t="s">
        <v>113</v>
      </c>
      <c r="F397" s="7" t="s">
        <v>48</v>
      </c>
      <c r="G397" s="7"/>
      <c r="H397" s="13" t="n">
        <v>44827</v>
      </c>
      <c r="I397" s="10" t="n">
        <v>1300</v>
      </c>
      <c r="J397" s="7" t="s">
        <v>106</v>
      </c>
      <c r="K397" s="10" t="n">
        <f aca="false">IF(I397="","",IF(J397="sq ft",ROUND(I397*0.092903,0),I397))</f>
        <v>121</v>
      </c>
      <c r="L397" s="13" t="n">
        <v>44387</v>
      </c>
      <c r="M397" s="14" t="n">
        <f aca="false">IF(OR(H397="",L397=""),"",ROUND((H397-L397)/30.44,1))</f>
        <v>14.5</v>
      </c>
      <c r="N397" s="7" t="str">
        <f aca="false">IF(AND(E397&lt;&gt;"v2008",ISERROR(SEARCH("Villa",B397))),"Commercial-scale","Residential unit")</f>
        <v>Residential unit</v>
      </c>
      <c r="O397" s="7" t="s">
        <v>402</v>
      </c>
    </row>
    <row r="398" customFormat="false" ht="15" hidden="false" customHeight="false" outlineLevel="0" collapsed="false">
      <c r="A398" s="7" t="n">
        <v>1000146327</v>
      </c>
      <c r="B398" s="7" t="s">
        <v>401</v>
      </c>
      <c r="C398" s="7" t="s">
        <v>402</v>
      </c>
      <c r="D398" s="7" t="s">
        <v>93</v>
      </c>
      <c r="E398" s="7" t="s">
        <v>113</v>
      </c>
      <c r="F398" s="7" t="s">
        <v>48</v>
      </c>
      <c r="G398" s="7"/>
      <c r="H398" s="13" t="n">
        <v>44827</v>
      </c>
      <c r="I398" s="10" t="n">
        <v>1300</v>
      </c>
      <c r="J398" s="7" t="s">
        <v>106</v>
      </c>
      <c r="K398" s="10" t="n">
        <f aca="false">IF(I398="","",IF(J398="sq ft",ROUND(I398*0.092903,0),I398))</f>
        <v>121</v>
      </c>
      <c r="L398" s="13" t="n">
        <v>44387</v>
      </c>
      <c r="M398" s="14" t="n">
        <f aca="false">IF(OR(H398="",L398=""),"",ROUND((H398-L398)/30.44,1))</f>
        <v>14.5</v>
      </c>
      <c r="N398" s="7" t="str">
        <f aca="false">IF(AND(E398&lt;&gt;"v2008",ISERROR(SEARCH("Villa",B398))),"Commercial-scale","Residential unit")</f>
        <v>Residential unit</v>
      </c>
      <c r="O398" s="7" t="s">
        <v>402</v>
      </c>
    </row>
    <row r="399" customFormat="false" ht="15" hidden="false" customHeight="false" outlineLevel="0" collapsed="false">
      <c r="A399" s="7" t="n">
        <v>1000146328</v>
      </c>
      <c r="B399" s="7" t="s">
        <v>401</v>
      </c>
      <c r="C399" s="7" t="s">
        <v>402</v>
      </c>
      <c r="D399" s="7" t="s">
        <v>93</v>
      </c>
      <c r="E399" s="7" t="s">
        <v>113</v>
      </c>
      <c r="F399" s="7" t="s">
        <v>48</v>
      </c>
      <c r="G399" s="7"/>
      <c r="H399" s="13" t="n">
        <v>44827</v>
      </c>
      <c r="I399" s="10" t="n">
        <v>1300</v>
      </c>
      <c r="J399" s="7" t="s">
        <v>106</v>
      </c>
      <c r="K399" s="10" t="n">
        <f aca="false">IF(I399="","",IF(J399="sq ft",ROUND(I399*0.092903,0),I399))</f>
        <v>121</v>
      </c>
      <c r="L399" s="13" t="n">
        <v>44387</v>
      </c>
      <c r="M399" s="14" t="n">
        <f aca="false">IF(OR(H399="",L399=""),"",ROUND((H399-L399)/30.44,1))</f>
        <v>14.5</v>
      </c>
      <c r="N399" s="7" t="str">
        <f aca="false">IF(AND(E399&lt;&gt;"v2008",ISERROR(SEARCH("Villa",B399))),"Commercial-scale","Residential unit")</f>
        <v>Residential unit</v>
      </c>
      <c r="O399" s="7" t="s">
        <v>402</v>
      </c>
    </row>
    <row r="400" customFormat="false" ht="15" hidden="false" customHeight="false" outlineLevel="0" collapsed="false">
      <c r="A400" s="7" t="n">
        <v>1000146370</v>
      </c>
      <c r="B400" s="7" t="s">
        <v>401</v>
      </c>
      <c r="C400" s="7" t="s">
        <v>402</v>
      </c>
      <c r="D400" s="7" t="s">
        <v>93</v>
      </c>
      <c r="E400" s="7" t="s">
        <v>113</v>
      </c>
      <c r="F400" s="7" t="s">
        <v>48</v>
      </c>
      <c r="G400" s="7"/>
      <c r="H400" s="13" t="n">
        <v>44827</v>
      </c>
      <c r="I400" s="10" t="n">
        <v>1300</v>
      </c>
      <c r="J400" s="7" t="s">
        <v>106</v>
      </c>
      <c r="K400" s="10" t="n">
        <f aca="false">IF(I400="","",IF(J400="sq ft",ROUND(I400*0.092903,0),I400))</f>
        <v>121</v>
      </c>
      <c r="L400" s="13" t="n">
        <v>44387</v>
      </c>
      <c r="M400" s="14" t="n">
        <f aca="false">IF(OR(H400="",L400=""),"",ROUND((H400-L400)/30.44,1))</f>
        <v>14.5</v>
      </c>
      <c r="N400" s="7" t="str">
        <f aca="false">IF(AND(E400&lt;&gt;"v2008",ISERROR(SEARCH("Villa",B400))),"Commercial-scale","Residential unit")</f>
        <v>Residential unit</v>
      </c>
      <c r="O400" s="7" t="s">
        <v>402</v>
      </c>
    </row>
    <row r="401" customFormat="false" ht="15" hidden="false" customHeight="false" outlineLevel="0" collapsed="false">
      <c r="A401" s="7" t="n">
        <v>1000146366</v>
      </c>
      <c r="B401" s="7" t="s">
        <v>403</v>
      </c>
      <c r="C401" s="7" t="s">
        <v>402</v>
      </c>
      <c r="D401" s="7" t="s">
        <v>93</v>
      </c>
      <c r="E401" s="7" t="s">
        <v>113</v>
      </c>
      <c r="F401" s="7" t="s">
        <v>48</v>
      </c>
      <c r="G401" s="7"/>
      <c r="H401" s="13" t="n">
        <v>44827</v>
      </c>
      <c r="I401" s="10" t="n">
        <v>1882</v>
      </c>
      <c r="J401" s="7" t="s">
        <v>106</v>
      </c>
      <c r="K401" s="10" t="n">
        <f aca="false">IF(I401="","",IF(J401="sq ft",ROUND(I401*0.092903,0),I401))</f>
        <v>175</v>
      </c>
      <c r="L401" s="13" t="n">
        <v>44387</v>
      </c>
      <c r="M401" s="14" t="n">
        <f aca="false">IF(OR(H401="",L401=""),"",ROUND((H401-L401)/30.44,1))</f>
        <v>14.5</v>
      </c>
      <c r="N401" s="7" t="str">
        <f aca="false">IF(AND(E401&lt;&gt;"v2008",ISERROR(SEARCH("Villa",B401))),"Commercial-scale","Residential unit")</f>
        <v>Residential unit</v>
      </c>
      <c r="O401" s="7" t="s">
        <v>402</v>
      </c>
    </row>
    <row r="402" customFormat="false" ht="15" hidden="false" customHeight="false" outlineLevel="0" collapsed="false">
      <c r="A402" s="7" t="n">
        <v>1000146372</v>
      </c>
      <c r="B402" s="7" t="s">
        <v>404</v>
      </c>
      <c r="C402" s="7" t="s">
        <v>402</v>
      </c>
      <c r="D402" s="7" t="s">
        <v>93</v>
      </c>
      <c r="E402" s="7" t="s">
        <v>113</v>
      </c>
      <c r="F402" s="7" t="s">
        <v>48</v>
      </c>
      <c r="G402" s="7"/>
      <c r="H402" s="13" t="n">
        <v>44827</v>
      </c>
      <c r="I402" s="10" t="n">
        <v>3070</v>
      </c>
      <c r="J402" s="7" t="s">
        <v>106</v>
      </c>
      <c r="K402" s="10" t="n">
        <f aca="false">IF(I402="","",IF(J402="sq ft",ROUND(I402*0.092903,0),I402))</f>
        <v>285</v>
      </c>
      <c r="L402" s="13" t="n">
        <v>44387</v>
      </c>
      <c r="M402" s="14" t="n">
        <f aca="false">IF(OR(H402="",L402=""),"",ROUND((H402-L402)/30.44,1))</f>
        <v>14.5</v>
      </c>
      <c r="N402" s="7" t="str">
        <f aca="false">IF(AND(E402&lt;&gt;"v2008",ISERROR(SEARCH("Villa",B402))),"Commercial-scale","Residential unit")</f>
        <v>Residential unit</v>
      </c>
      <c r="O402" s="7" t="s">
        <v>402</v>
      </c>
    </row>
    <row r="403" customFormat="false" ht="15" hidden="false" customHeight="false" outlineLevel="0" collapsed="false">
      <c r="A403" s="7" t="n">
        <v>1000146421</v>
      </c>
      <c r="B403" s="7" t="s">
        <v>403</v>
      </c>
      <c r="C403" s="7" t="s">
        <v>402</v>
      </c>
      <c r="D403" s="7" t="s">
        <v>93</v>
      </c>
      <c r="E403" s="7" t="s">
        <v>113</v>
      </c>
      <c r="F403" s="7" t="s">
        <v>48</v>
      </c>
      <c r="G403" s="7"/>
      <c r="H403" s="13" t="n">
        <v>44827</v>
      </c>
      <c r="I403" s="10" t="n">
        <v>1882</v>
      </c>
      <c r="J403" s="7" t="s">
        <v>106</v>
      </c>
      <c r="K403" s="10" t="n">
        <f aca="false">IF(I403="","",IF(J403="sq ft",ROUND(I403*0.092903,0),I403))</f>
        <v>175</v>
      </c>
      <c r="L403" s="13" t="n">
        <v>44387</v>
      </c>
      <c r="M403" s="14" t="n">
        <f aca="false">IF(OR(H403="",L403=""),"",ROUND((H403-L403)/30.44,1))</f>
        <v>14.5</v>
      </c>
      <c r="N403" s="7" t="str">
        <f aca="false">IF(AND(E403&lt;&gt;"v2008",ISERROR(SEARCH("Villa",B403))),"Commercial-scale","Residential unit")</f>
        <v>Residential unit</v>
      </c>
      <c r="O403" s="7" t="s">
        <v>402</v>
      </c>
    </row>
    <row r="404" customFormat="false" ht="15" hidden="false" customHeight="false" outlineLevel="0" collapsed="false">
      <c r="A404" s="7" t="n">
        <v>1000146419</v>
      </c>
      <c r="B404" s="7" t="s">
        <v>401</v>
      </c>
      <c r="C404" s="7" t="s">
        <v>402</v>
      </c>
      <c r="D404" s="7" t="s">
        <v>93</v>
      </c>
      <c r="E404" s="7" t="s">
        <v>113</v>
      </c>
      <c r="F404" s="7" t="s">
        <v>48</v>
      </c>
      <c r="G404" s="7"/>
      <c r="H404" s="13" t="n">
        <v>44827</v>
      </c>
      <c r="I404" s="10" t="n">
        <v>1300</v>
      </c>
      <c r="J404" s="7" t="s">
        <v>106</v>
      </c>
      <c r="K404" s="10" t="n">
        <f aca="false">IF(I404="","",IF(J404="sq ft",ROUND(I404*0.092903,0),I404))</f>
        <v>121</v>
      </c>
      <c r="L404" s="13" t="n">
        <v>44387</v>
      </c>
      <c r="M404" s="14" t="n">
        <f aca="false">IF(OR(H404="",L404=""),"",ROUND((H404-L404)/30.44,1))</f>
        <v>14.5</v>
      </c>
      <c r="N404" s="7" t="str">
        <f aca="false">IF(AND(E404&lt;&gt;"v2008",ISERROR(SEARCH("Villa",B404))),"Commercial-scale","Residential unit")</f>
        <v>Residential unit</v>
      </c>
      <c r="O404" s="7" t="s">
        <v>402</v>
      </c>
    </row>
    <row r="405" customFormat="false" ht="15" hidden="false" customHeight="false" outlineLevel="0" collapsed="false">
      <c r="A405" s="7" t="n">
        <v>1000146418</v>
      </c>
      <c r="B405" s="7" t="s">
        <v>401</v>
      </c>
      <c r="C405" s="7" t="s">
        <v>402</v>
      </c>
      <c r="D405" s="7" t="s">
        <v>93</v>
      </c>
      <c r="E405" s="7" t="s">
        <v>113</v>
      </c>
      <c r="F405" s="7" t="s">
        <v>48</v>
      </c>
      <c r="G405" s="7"/>
      <c r="H405" s="13" t="n">
        <v>44827</v>
      </c>
      <c r="I405" s="10" t="n">
        <v>1300</v>
      </c>
      <c r="J405" s="7" t="s">
        <v>106</v>
      </c>
      <c r="K405" s="10" t="n">
        <f aca="false">IF(I405="","",IF(J405="sq ft",ROUND(I405*0.092903,0),I405))</f>
        <v>121</v>
      </c>
      <c r="L405" s="13" t="n">
        <v>44387</v>
      </c>
      <c r="M405" s="14" t="n">
        <f aca="false">IF(OR(H405="",L405=""),"",ROUND((H405-L405)/30.44,1))</f>
        <v>14.5</v>
      </c>
      <c r="N405" s="7" t="str">
        <f aca="false">IF(AND(E405&lt;&gt;"v2008",ISERROR(SEARCH("Villa",B405))),"Commercial-scale","Residential unit")</f>
        <v>Residential unit</v>
      </c>
      <c r="O405" s="7" t="s">
        <v>402</v>
      </c>
    </row>
    <row r="406" customFormat="false" ht="15" hidden="false" customHeight="false" outlineLevel="0" collapsed="false">
      <c r="A406" s="7" t="n">
        <v>1000146417</v>
      </c>
      <c r="B406" s="7" t="s">
        <v>401</v>
      </c>
      <c r="C406" s="7" t="s">
        <v>402</v>
      </c>
      <c r="D406" s="7" t="s">
        <v>93</v>
      </c>
      <c r="E406" s="7" t="s">
        <v>113</v>
      </c>
      <c r="F406" s="7" t="s">
        <v>48</v>
      </c>
      <c r="G406" s="7"/>
      <c r="H406" s="13" t="n">
        <v>44827</v>
      </c>
      <c r="I406" s="10" t="n">
        <v>1300</v>
      </c>
      <c r="J406" s="7" t="s">
        <v>106</v>
      </c>
      <c r="K406" s="10" t="n">
        <f aca="false">IF(I406="","",IF(J406="sq ft",ROUND(I406*0.092903,0),I406))</f>
        <v>121</v>
      </c>
      <c r="L406" s="13" t="n">
        <v>44387</v>
      </c>
      <c r="M406" s="14" t="n">
        <f aca="false">IF(OR(H406="",L406=""),"",ROUND((H406-L406)/30.44,1))</f>
        <v>14.5</v>
      </c>
      <c r="N406" s="7" t="str">
        <f aca="false">IF(AND(E406&lt;&gt;"v2008",ISERROR(SEARCH("Villa",B406))),"Commercial-scale","Residential unit")</f>
        <v>Residential unit</v>
      </c>
      <c r="O406" s="7" t="s">
        <v>402</v>
      </c>
    </row>
    <row r="407" customFormat="false" ht="15" hidden="false" customHeight="false" outlineLevel="0" collapsed="false">
      <c r="A407" s="7" t="n">
        <v>1000146416</v>
      </c>
      <c r="B407" s="7" t="s">
        <v>401</v>
      </c>
      <c r="C407" s="7" t="s">
        <v>402</v>
      </c>
      <c r="D407" s="7" t="s">
        <v>93</v>
      </c>
      <c r="E407" s="7" t="s">
        <v>113</v>
      </c>
      <c r="F407" s="7" t="s">
        <v>48</v>
      </c>
      <c r="G407" s="7"/>
      <c r="H407" s="13" t="n">
        <v>44827</v>
      </c>
      <c r="I407" s="10" t="n">
        <v>1300</v>
      </c>
      <c r="J407" s="7" t="s">
        <v>106</v>
      </c>
      <c r="K407" s="10" t="n">
        <f aca="false">IF(I407="","",IF(J407="sq ft",ROUND(I407*0.092903,0),I407))</f>
        <v>121</v>
      </c>
      <c r="L407" s="13" t="n">
        <v>44387</v>
      </c>
      <c r="M407" s="14" t="n">
        <f aca="false">IF(OR(H407="",L407=""),"",ROUND((H407-L407)/30.44,1))</f>
        <v>14.5</v>
      </c>
      <c r="N407" s="7" t="str">
        <f aca="false">IF(AND(E407&lt;&gt;"v2008",ISERROR(SEARCH("Villa",B407))),"Commercial-scale","Residential unit")</f>
        <v>Residential unit</v>
      </c>
      <c r="O407" s="7" t="s">
        <v>402</v>
      </c>
    </row>
    <row r="408" customFormat="false" ht="15" hidden="false" customHeight="false" outlineLevel="0" collapsed="false">
      <c r="A408" s="7" t="n">
        <v>1000146373</v>
      </c>
      <c r="B408" s="7" t="s">
        <v>404</v>
      </c>
      <c r="C408" s="7" t="s">
        <v>402</v>
      </c>
      <c r="D408" s="7" t="s">
        <v>93</v>
      </c>
      <c r="E408" s="7" t="s">
        <v>113</v>
      </c>
      <c r="F408" s="7" t="s">
        <v>48</v>
      </c>
      <c r="G408" s="7"/>
      <c r="H408" s="13" t="n">
        <v>44827</v>
      </c>
      <c r="I408" s="10" t="n">
        <v>3070</v>
      </c>
      <c r="J408" s="7" t="s">
        <v>106</v>
      </c>
      <c r="K408" s="10" t="n">
        <f aca="false">IF(I408="","",IF(J408="sq ft",ROUND(I408*0.092903,0),I408))</f>
        <v>285</v>
      </c>
      <c r="L408" s="13" t="n">
        <v>44387</v>
      </c>
      <c r="M408" s="14" t="n">
        <f aca="false">IF(OR(H408="",L408=""),"",ROUND((H408-L408)/30.44,1))</f>
        <v>14.5</v>
      </c>
      <c r="N408" s="7" t="str">
        <f aca="false">IF(AND(E408&lt;&gt;"v2008",ISERROR(SEARCH("Villa",B408))),"Commercial-scale","Residential unit")</f>
        <v>Residential unit</v>
      </c>
      <c r="O408" s="7" t="s">
        <v>402</v>
      </c>
    </row>
    <row r="409" customFormat="false" ht="15" hidden="false" customHeight="false" outlineLevel="0" collapsed="false">
      <c r="A409" s="7" t="n">
        <v>1000146412</v>
      </c>
      <c r="B409" s="7" t="s">
        <v>403</v>
      </c>
      <c r="C409" s="7" t="s">
        <v>402</v>
      </c>
      <c r="D409" s="7" t="s">
        <v>93</v>
      </c>
      <c r="E409" s="7" t="s">
        <v>113</v>
      </c>
      <c r="F409" s="7" t="s">
        <v>48</v>
      </c>
      <c r="G409" s="7"/>
      <c r="H409" s="13" t="n">
        <v>44827</v>
      </c>
      <c r="I409" s="10" t="n">
        <v>1882</v>
      </c>
      <c r="J409" s="7" t="s">
        <v>106</v>
      </c>
      <c r="K409" s="10" t="n">
        <f aca="false">IF(I409="","",IF(J409="sq ft",ROUND(I409*0.092903,0),I409))</f>
        <v>175</v>
      </c>
      <c r="L409" s="13" t="n">
        <v>44387</v>
      </c>
      <c r="M409" s="14" t="n">
        <f aca="false">IF(OR(H409="",L409=""),"",ROUND((H409-L409)/30.44,1))</f>
        <v>14.5</v>
      </c>
      <c r="N409" s="7" t="str">
        <f aca="false">IF(AND(E409&lt;&gt;"v2008",ISERROR(SEARCH("Villa",B409))),"Commercial-scale","Residential unit")</f>
        <v>Residential unit</v>
      </c>
      <c r="O409" s="7" t="s">
        <v>402</v>
      </c>
    </row>
    <row r="410" customFormat="false" ht="15" hidden="false" customHeight="false" outlineLevel="0" collapsed="false">
      <c r="A410" s="7" t="n">
        <v>1000146411</v>
      </c>
      <c r="B410" s="7" t="s">
        <v>403</v>
      </c>
      <c r="C410" s="7" t="s">
        <v>402</v>
      </c>
      <c r="D410" s="7" t="s">
        <v>93</v>
      </c>
      <c r="E410" s="7" t="s">
        <v>113</v>
      </c>
      <c r="F410" s="7" t="s">
        <v>48</v>
      </c>
      <c r="G410" s="7"/>
      <c r="H410" s="13" t="n">
        <v>44827</v>
      </c>
      <c r="I410" s="10" t="n">
        <v>1882</v>
      </c>
      <c r="J410" s="7" t="s">
        <v>106</v>
      </c>
      <c r="K410" s="10" t="n">
        <f aca="false">IF(I410="","",IF(J410="sq ft",ROUND(I410*0.092903,0),I410))</f>
        <v>175</v>
      </c>
      <c r="L410" s="13" t="n">
        <v>44387</v>
      </c>
      <c r="M410" s="14" t="n">
        <f aca="false">IF(OR(H410="",L410=""),"",ROUND((H410-L410)/30.44,1))</f>
        <v>14.5</v>
      </c>
      <c r="N410" s="7" t="str">
        <f aca="false">IF(AND(E410&lt;&gt;"v2008",ISERROR(SEARCH("Villa",B410))),"Commercial-scale","Residential unit")</f>
        <v>Residential unit</v>
      </c>
      <c r="O410" s="7" t="s">
        <v>402</v>
      </c>
    </row>
    <row r="411" customFormat="false" ht="15" hidden="false" customHeight="false" outlineLevel="0" collapsed="false">
      <c r="A411" s="7" t="n">
        <v>1000146410</v>
      </c>
      <c r="B411" s="7" t="s">
        <v>403</v>
      </c>
      <c r="C411" s="7" t="s">
        <v>402</v>
      </c>
      <c r="D411" s="7" t="s">
        <v>93</v>
      </c>
      <c r="E411" s="7" t="s">
        <v>113</v>
      </c>
      <c r="F411" s="7" t="s">
        <v>48</v>
      </c>
      <c r="G411" s="7"/>
      <c r="H411" s="13" t="n">
        <v>44827</v>
      </c>
      <c r="I411" s="10" t="n">
        <v>1882</v>
      </c>
      <c r="J411" s="7" t="s">
        <v>106</v>
      </c>
      <c r="K411" s="10" t="n">
        <f aca="false">IF(I411="","",IF(J411="sq ft",ROUND(I411*0.092903,0),I411))</f>
        <v>175</v>
      </c>
      <c r="L411" s="13" t="n">
        <v>44387</v>
      </c>
      <c r="M411" s="14" t="n">
        <f aca="false">IF(OR(H411="",L411=""),"",ROUND((H411-L411)/30.44,1))</f>
        <v>14.5</v>
      </c>
      <c r="N411" s="7" t="str">
        <f aca="false">IF(AND(E411&lt;&gt;"v2008",ISERROR(SEARCH("Villa",B411))),"Commercial-scale","Residential unit")</f>
        <v>Residential unit</v>
      </c>
      <c r="O411" s="7" t="s">
        <v>402</v>
      </c>
    </row>
    <row r="412" customFormat="false" ht="15" hidden="false" customHeight="false" outlineLevel="0" collapsed="false">
      <c r="A412" s="7" t="n">
        <v>1000146409</v>
      </c>
      <c r="B412" s="7" t="s">
        <v>403</v>
      </c>
      <c r="C412" s="7" t="s">
        <v>402</v>
      </c>
      <c r="D412" s="7" t="s">
        <v>93</v>
      </c>
      <c r="E412" s="7" t="s">
        <v>113</v>
      </c>
      <c r="F412" s="7" t="s">
        <v>48</v>
      </c>
      <c r="G412" s="7"/>
      <c r="H412" s="13" t="n">
        <v>44827</v>
      </c>
      <c r="I412" s="10" t="n">
        <v>1882</v>
      </c>
      <c r="J412" s="7" t="s">
        <v>106</v>
      </c>
      <c r="K412" s="10" t="n">
        <f aca="false">IF(I412="","",IF(J412="sq ft",ROUND(I412*0.092903,0),I412))</f>
        <v>175</v>
      </c>
      <c r="L412" s="13" t="n">
        <v>44387</v>
      </c>
      <c r="M412" s="14" t="n">
        <f aca="false">IF(OR(H412="",L412=""),"",ROUND((H412-L412)/30.44,1))</f>
        <v>14.5</v>
      </c>
      <c r="N412" s="7" t="str">
        <f aca="false">IF(AND(E412&lt;&gt;"v2008",ISERROR(SEARCH("Villa",B412))),"Commercial-scale","Residential unit")</f>
        <v>Residential unit</v>
      </c>
      <c r="O412" s="7" t="s">
        <v>402</v>
      </c>
    </row>
    <row r="413" customFormat="false" ht="15" hidden="false" customHeight="false" outlineLevel="0" collapsed="false">
      <c r="A413" s="7" t="n">
        <v>1000146408</v>
      </c>
      <c r="B413" s="7" t="s">
        <v>403</v>
      </c>
      <c r="C413" s="7" t="s">
        <v>402</v>
      </c>
      <c r="D413" s="7" t="s">
        <v>93</v>
      </c>
      <c r="E413" s="7" t="s">
        <v>113</v>
      </c>
      <c r="F413" s="7" t="s">
        <v>48</v>
      </c>
      <c r="G413" s="7"/>
      <c r="H413" s="13" t="n">
        <v>44827</v>
      </c>
      <c r="I413" s="10" t="n">
        <v>1882</v>
      </c>
      <c r="J413" s="7" t="s">
        <v>106</v>
      </c>
      <c r="K413" s="10" t="n">
        <f aca="false">IF(I413="","",IF(J413="sq ft",ROUND(I413*0.092903,0),I413))</f>
        <v>175</v>
      </c>
      <c r="L413" s="13" t="n">
        <v>44387</v>
      </c>
      <c r="M413" s="14" t="n">
        <f aca="false">IF(OR(H413="",L413=""),"",ROUND((H413-L413)/30.44,1))</f>
        <v>14.5</v>
      </c>
      <c r="N413" s="7" t="str">
        <f aca="false">IF(AND(E413&lt;&gt;"v2008",ISERROR(SEARCH("Villa",B413))),"Commercial-scale","Residential unit")</f>
        <v>Residential unit</v>
      </c>
      <c r="O413" s="7" t="s">
        <v>402</v>
      </c>
    </row>
    <row r="414" customFormat="false" ht="15" hidden="false" customHeight="false" outlineLevel="0" collapsed="false">
      <c r="A414" s="7" t="n">
        <v>1000146407</v>
      </c>
      <c r="B414" s="7" t="s">
        <v>403</v>
      </c>
      <c r="C414" s="7" t="s">
        <v>402</v>
      </c>
      <c r="D414" s="7" t="s">
        <v>93</v>
      </c>
      <c r="E414" s="7" t="s">
        <v>113</v>
      </c>
      <c r="F414" s="7" t="s">
        <v>48</v>
      </c>
      <c r="G414" s="7"/>
      <c r="H414" s="13" t="n">
        <v>44827</v>
      </c>
      <c r="I414" s="10" t="n">
        <v>1882</v>
      </c>
      <c r="J414" s="7" t="s">
        <v>106</v>
      </c>
      <c r="K414" s="10" t="n">
        <f aca="false">IF(I414="","",IF(J414="sq ft",ROUND(I414*0.092903,0),I414))</f>
        <v>175</v>
      </c>
      <c r="L414" s="13" t="n">
        <v>44387</v>
      </c>
      <c r="M414" s="14" t="n">
        <f aca="false">IF(OR(H414="",L414=""),"",ROUND((H414-L414)/30.44,1))</f>
        <v>14.5</v>
      </c>
      <c r="N414" s="7" t="str">
        <f aca="false">IF(AND(E414&lt;&gt;"v2008",ISERROR(SEARCH("Villa",B414))),"Commercial-scale","Residential unit")</f>
        <v>Residential unit</v>
      </c>
      <c r="O414" s="7" t="s">
        <v>402</v>
      </c>
    </row>
    <row r="415" customFormat="false" ht="15" hidden="false" customHeight="false" outlineLevel="0" collapsed="false">
      <c r="A415" s="7" t="n">
        <v>1000146406</v>
      </c>
      <c r="B415" s="7" t="s">
        <v>403</v>
      </c>
      <c r="C415" s="7" t="s">
        <v>402</v>
      </c>
      <c r="D415" s="7" t="s">
        <v>93</v>
      </c>
      <c r="E415" s="7" t="s">
        <v>113</v>
      </c>
      <c r="F415" s="7" t="s">
        <v>48</v>
      </c>
      <c r="G415" s="7"/>
      <c r="H415" s="13" t="n">
        <v>44827</v>
      </c>
      <c r="I415" s="10" t="n">
        <v>1882</v>
      </c>
      <c r="J415" s="7" t="s">
        <v>106</v>
      </c>
      <c r="K415" s="10" t="n">
        <f aca="false">IF(I415="","",IF(J415="sq ft",ROUND(I415*0.092903,0),I415))</f>
        <v>175</v>
      </c>
      <c r="L415" s="13" t="n">
        <v>44387</v>
      </c>
      <c r="M415" s="14" t="n">
        <f aca="false">IF(OR(H415="",L415=""),"",ROUND((H415-L415)/30.44,1))</f>
        <v>14.5</v>
      </c>
      <c r="N415" s="7" t="str">
        <f aca="false">IF(AND(E415&lt;&gt;"v2008",ISERROR(SEARCH("Villa",B415))),"Commercial-scale","Residential unit")</f>
        <v>Residential unit</v>
      </c>
      <c r="O415" s="7" t="s">
        <v>402</v>
      </c>
    </row>
    <row r="416" customFormat="false" ht="15" hidden="false" customHeight="false" outlineLevel="0" collapsed="false">
      <c r="A416" s="7" t="n">
        <v>1000146405</v>
      </c>
      <c r="B416" s="7" t="s">
        <v>403</v>
      </c>
      <c r="C416" s="7" t="s">
        <v>402</v>
      </c>
      <c r="D416" s="7" t="s">
        <v>93</v>
      </c>
      <c r="E416" s="7" t="s">
        <v>113</v>
      </c>
      <c r="F416" s="7" t="s">
        <v>48</v>
      </c>
      <c r="G416" s="7"/>
      <c r="H416" s="13" t="n">
        <v>44827</v>
      </c>
      <c r="I416" s="10" t="n">
        <v>1882</v>
      </c>
      <c r="J416" s="7" t="s">
        <v>106</v>
      </c>
      <c r="K416" s="10" t="n">
        <f aca="false">IF(I416="","",IF(J416="sq ft",ROUND(I416*0.092903,0),I416))</f>
        <v>175</v>
      </c>
      <c r="L416" s="13" t="n">
        <v>44387</v>
      </c>
      <c r="M416" s="14" t="n">
        <f aca="false">IF(OR(H416="",L416=""),"",ROUND((H416-L416)/30.44,1))</f>
        <v>14.5</v>
      </c>
      <c r="N416" s="7" t="str">
        <f aca="false">IF(AND(E416&lt;&gt;"v2008",ISERROR(SEARCH("Villa",B416))),"Commercial-scale","Residential unit")</f>
        <v>Residential unit</v>
      </c>
      <c r="O416" s="7" t="s">
        <v>402</v>
      </c>
    </row>
    <row r="417" customFormat="false" ht="15" hidden="false" customHeight="false" outlineLevel="0" collapsed="false">
      <c r="A417" s="7" t="n">
        <v>1000146404</v>
      </c>
      <c r="B417" s="7" t="s">
        <v>403</v>
      </c>
      <c r="C417" s="7" t="s">
        <v>402</v>
      </c>
      <c r="D417" s="7" t="s">
        <v>93</v>
      </c>
      <c r="E417" s="7" t="s">
        <v>113</v>
      </c>
      <c r="F417" s="7" t="s">
        <v>48</v>
      </c>
      <c r="G417" s="7"/>
      <c r="H417" s="13" t="n">
        <v>44827</v>
      </c>
      <c r="I417" s="10" t="n">
        <v>1882</v>
      </c>
      <c r="J417" s="7" t="s">
        <v>106</v>
      </c>
      <c r="K417" s="10" t="n">
        <f aca="false">IF(I417="","",IF(J417="sq ft",ROUND(I417*0.092903,0),I417))</f>
        <v>175</v>
      </c>
      <c r="L417" s="13" t="n">
        <v>44387</v>
      </c>
      <c r="M417" s="14" t="n">
        <f aca="false">IF(OR(H417="",L417=""),"",ROUND((H417-L417)/30.44,1))</f>
        <v>14.5</v>
      </c>
      <c r="N417" s="7" t="str">
        <f aca="false">IF(AND(E417&lt;&gt;"v2008",ISERROR(SEARCH("Villa",B417))),"Commercial-scale","Residential unit")</f>
        <v>Residential unit</v>
      </c>
      <c r="O417" s="7" t="s">
        <v>402</v>
      </c>
    </row>
    <row r="418" customFormat="false" ht="15" hidden="false" customHeight="false" outlineLevel="0" collapsed="false">
      <c r="A418" s="7" t="n">
        <v>1000146403</v>
      </c>
      <c r="B418" s="7" t="s">
        <v>403</v>
      </c>
      <c r="C418" s="7" t="s">
        <v>402</v>
      </c>
      <c r="D418" s="7" t="s">
        <v>93</v>
      </c>
      <c r="E418" s="7" t="s">
        <v>113</v>
      </c>
      <c r="F418" s="7" t="s">
        <v>48</v>
      </c>
      <c r="G418" s="7"/>
      <c r="H418" s="13" t="n">
        <v>44827</v>
      </c>
      <c r="I418" s="10" t="n">
        <v>1882</v>
      </c>
      <c r="J418" s="7" t="s">
        <v>106</v>
      </c>
      <c r="K418" s="10" t="n">
        <f aca="false">IF(I418="","",IF(J418="sq ft",ROUND(I418*0.092903,0),I418))</f>
        <v>175</v>
      </c>
      <c r="L418" s="13" t="n">
        <v>44387</v>
      </c>
      <c r="M418" s="14" t="n">
        <f aca="false">IF(OR(H418="",L418=""),"",ROUND((H418-L418)/30.44,1))</f>
        <v>14.5</v>
      </c>
      <c r="N418" s="7" t="str">
        <f aca="false">IF(AND(E418&lt;&gt;"v2008",ISERROR(SEARCH("Villa",B418))),"Commercial-scale","Residential unit")</f>
        <v>Residential unit</v>
      </c>
      <c r="O418" s="7" t="s">
        <v>402</v>
      </c>
    </row>
    <row r="419" customFormat="false" ht="15" hidden="false" customHeight="false" outlineLevel="0" collapsed="false">
      <c r="A419" s="7" t="n">
        <v>1000146402</v>
      </c>
      <c r="B419" s="7" t="s">
        <v>403</v>
      </c>
      <c r="C419" s="7" t="s">
        <v>402</v>
      </c>
      <c r="D419" s="7" t="s">
        <v>93</v>
      </c>
      <c r="E419" s="7" t="s">
        <v>113</v>
      </c>
      <c r="F419" s="7" t="s">
        <v>48</v>
      </c>
      <c r="G419" s="7"/>
      <c r="H419" s="13" t="n">
        <v>44827</v>
      </c>
      <c r="I419" s="10" t="n">
        <v>1882</v>
      </c>
      <c r="J419" s="7" t="s">
        <v>106</v>
      </c>
      <c r="K419" s="10" t="n">
        <f aca="false">IF(I419="","",IF(J419="sq ft",ROUND(I419*0.092903,0),I419))</f>
        <v>175</v>
      </c>
      <c r="L419" s="13" t="n">
        <v>44387</v>
      </c>
      <c r="M419" s="14" t="n">
        <f aca="false">IF(OR(H419="",L419=""),"",ROUND((H419-L419)/30.44,1))</f>
        <v>14.5</v>
      </c>
      <c r="N419" s="7" t="str">
        <f aca="false">IF(AND(E419&lt;&gt;"v2008",ISERROR(SEARCH("Villa",B419))),"Commercial-scale","Residential unit")</f>
        <v>Residential unit</v>
      </c>
      <c r="O419" s="7" t="s">
        <v>402</v>
      </c>
    </row>
    <row r="420" customFormat="false" ht="15" hidden="false" customHeight="false" outlineLevel="0" collapsed="false">
      <c r="A420" s="7" t="n">
        <v>1000146401</v>
      </c>
      <c r="B420" s="7" t="s">
        <v>403</v>
      </c>
      <c r="C420" s="7" t="s">
        <v>402</v>
      </c>
      <c r="D420" s="7" t="s">
        <v>93</v>
      </c>
      <c r="E420" s="7" t="s">
        <v>113</v>
      </c>
      <c r="F420" s="7" t="s">
        <v>48</v>
      </c>
      <c r="G420" s="7"/>
      <c r="H420" s="13" t="n">
        <v>44827</v>
      </c>
      <c r="I420" s="10" t="n">
        <v>1882</v>
      </c>
      <c r="J420" s="7" t="s">
        <v>106</v>
      </c>
      <c r="K420" s="10" t="n">
        <f aca="false">IF(I420="","",IF(J420="sq ft",ROUND(I420*0.092903,0),I420))</f>
        <v>175</v>
      </c>
      <c r="L420" s="13" t="n">
        <v>44387</v>
      </c>
      <c r="M420" s="14" t="n">
        <f aca="false">IF(OR(H420="",L420=""),"",ROUND((H420-L420)/30.44,1))</f>
        <v>14.5</v>
      </c>
      <c r="N420" s="7" t="str">
        <f aca="false">IF(AND(E420&lt;&gt;"v2008",ISERROR(SEARCH("Villa",B420))),"Commercial-scale","Residential unit")</f>
        <v>Residential unit</v>
      </c>
      <c r="O420" s="7" t="s">
        <v>402</v>
      </c>
    </row>
    <row r="421" customFormat="false" ht="15" hidden="false" customHeight="false" outlineLevel="0" collapsed="false">
      <c r="A421" s="7" t="n">
        <v>1000146420</v>
      </c>
      <c r="B421" s="7" t="s">
        <v>403</v>
      </c>
      <c r="C421" s="7" t="s">
        <v>402</v>
      </c>
      <c r="D421" s="7" t="s">
        <v>93</v>
      </c>
      <c r="E421" s="7" t="s">
        <v>113</v>
      </c>
      <c r="F421" s="7" t="s">
        <v>48</v>
      </c>
      <c r="G421" s="7"/>
      <c r="H421" s="13" t="n">
        <v>44827</v>
      </c>
      <c r="I421" s="10" t="n">
        <v>1882</v>
      </c>
      <c r="J421" s="7" t="s">
        <v>106</v>
      </c>
      <c r="K421" s="10" t="n">
        <f aca="false">IF(I421="","",IF(J421="sq ft",ROUND(I421*0.092903,0),I421))</f>
        <v>175</v>
      </c>
      <c r="L421" s="13" t="n">
        <v>44387</v>
      </c>
      <c r="M421" s="14" t="n">
        <f aca="false">IF(OR(H421="",L421=""),"",ROUND((H421-L421)/30.44,1))</f>
        <v>14.5</v>
      </c>
      <c r="N421" s="7" t="str">
        <f aca="false">IF(AND(E421&lt;&gt;"v2008",ISERROR(SEARCH("Villa",B421))),"Commercial-scale","Residential unit")</f>
        <v>Residential unit</v>
      </c>
      <c r="O421" s="7" t="s">
        <v>402</v>
      </c>
    </row>
    <row r="422" customFormat="false" ht="15" hidden="false" customHeight="false" outlineLevel="0" collapsed="false">
      <c r="A422" s="7" t="n">
        <v>1000146422</v>
      </c>
      <c r="B422" s="7" t="s">
        <v>403</v>
      </c>
      <c r="C422" s="7" t="s">
        <v>402</v>
      </c>
      <c r="D422" s="7" t="s">
        <v>93</v>
      </c>
      <c r="E422" s="7" t="s">
        <v>113</v>
      </c>
      <c r="F422" s="7" t="s">
        <v>48</v>
      </c>
      <c r="G422" s="7"/>
      <c r="H422" s="13" t="n">
        <v>44827</v>
      </c>
      <c r="I422" s="10" t="n">
        <v>1882</v>
      </c>
      <c r="J422" s="7" t="s">
        <v>106</v>
      </c>
      <c r="K422" s="10" t="n">
        <f aca="false">IF(I422="","",IF(J422="sq ft",ROUND(I422*0.092903,0),I422))</f>
        <v>175</v>
      </c>
      <c r="L422" s="13" t="n">
        <v>44387</v>
      </c>
      <c r="M422" s="14" t="n">
        <f aca="false">IF(OR(H422="",L422=""),"",ROUND((H422-L422)/30.44,1))</f>
        <v>14.5</v>
      </c>
      <c r="N422" s="7" t="str">
        <f aca="false">IF(AND(E422&lt;&gt;"v2008",ISERROR(SEARCH("Villa",B422))),"Commercial-scale","Residential unit")</f>
        <v>Residential unit</v>
      </c>
      <c r="O422" s="7" t="s">
        <v>402</v>
      </c>
    </row>
    <row r="423" customFormat="false" ht="15" hidden="false" customHeight="false" outlineLevel="0" collapsed="false">
      <c r="A423" s="7" t="n">
        <v>1000146399</v>
      </c>
      <c r="B423" s="7" t="s">
        <v>403</v>
      </c>
      <c r="C423" s="7" t="s">
        <v>402</v>
      </c>
      <c r="D423" s="7" t="s">
        <v>93</v>
      </c>
      <c r="E423" s="7" t="s">
        <v>113</v>
      </c>
      <c r="F423" s="7" t="s">
        <v>48</v>
      </c>
      <c r="G423" s="7"/>
      <c r="H423" s="13" t="n">
        <v>44827</v>
      </c>
      <c r="I423" s="10" t="n">
        <v>1882</v>
      </c>
      <c r="J423" s="7" t="s">
        <v>106</v>
      </c>
      <c r="K423" s="10" t="n">
        <f aca="false">IF(I423="","",IF(J423="sq ft",ROUND(I423*0.092903,0),I423))</f>
        <v>175</v>
      </c>
      <c r="L423" s="13" t="n">
        <v>44387</v>
      </c>
      <c r="M423" s="14" t="n">
        <f aca="false">IF(OR(H423="",L423=""),"",ROUND((H423-L423)/30.44,1))</f>
        <v>14.5</v>
      </c>
      <c r="N423" s="7" t="str">
        <f aca="false">IF(AND(E423&lt;&gt;"v2008",ISERROR(SEARCH("Villa",B423))),"Commercial-scale","Residential unit")</f>
        <v>Residential unit</v>
      </c>
      <c r="O423" s="7" t="s">
        <v>402</v>
      </c>
    </row>
    <row r="424" customFormat="false" ht="15" hidden="false" customHeight="false" outlineLevel="0" collapsed="false">
      <c r="A424" s="7" t="n">
        <v>1000146423</v>
      </c>
      <c r="B424" s="7" t="s">
        <v>403</v>
      </c>
      <c r="C424" s="7" t="s">
        <v>402</v>
      </c>
      <c r="D424" s="7" t="s">
        <v>93</v>
      </c>
      <c r="E424" s="7" t="s">
        <v>113</v>
      </c>
      <c r="F424" s="7" t="s">
        <v>48</v>
      </c>
      <c r="G424" s="7"/>
      <c r="H424" s="13" t="n">
        <v>44827</v>
      </c>
      <c r="I424" s="10" t="n">
        <v>1882</v>
      </c>
      <c r="J424" s="7" t="s">
        <v>106</v>
      </c>
      <c r="K424" s="10" t="n">
        <f aca="false">IF(I424="","",IF(J424="sq ft",ROUND(I424*0.092903,0),I424))</f>
        <v>175</v>
      </c>
      <c r="L424" s="13" t="n">
        <v>44387</v>
      </c>
      <c r="M424" s="14" t="n">
        <f aca="false">IF(OR(H424="",L424=""),"",ROUND((H424-L424)/30.44,1))</f>
        <v>14.5</v>
      </c>
      <c r="N424" s="7" t="str">
        <f aca="false">IF(AND(E424&lt;&gt;"v2008",ISERROR(SEARCH("Villa",B424))),"Commercial-scale","Residential unit")</f>
        <v>Residential unit</v>
      </c>
      <c r="O424" s="7" t="s">
        <v>402</v>
      </c>
    </row>
    <row r="425" customFormat="false" ht="15" hidden="false" customHeight="false" outlineLevel="0" collapsed="false">
      <c r="A425" s="7" t="n">
        <v>1000146464</v>
      </c>
      <c r="B425" s="7" t="s">
        <v>401</v>
      </c>
      <c r="C425" s="7" t="s">
        <v>402</v>
      </c>
      <c r="D425" s="7" t="s">
        <v>93</v>
      </c>
      <c r="E425" s="7" t="s">
        <v>113</v>
      </c>
      <c r="F425" s="7" t="s">
        <v>48</v>
      </c>
      <c r="G425" s="7"/>
      <c r="H425" s="13" t="n">
        <v>44827</v>
      </c>
      <c r="I425" s="10" t="n">
        <v>1300</v>
      </c>
      <c r="J425" s="7" t="s">
        <v>106</v>
      </c>
      <c r="K425" s="10" t="n">
        <f aca="false">IF(I425="","",IF(J425="sq ft",ROUND(I425*0.092903,0),I425))</f>
        <v>121</v>
      </c>
      <c r="L425" s="13" t="n">
        <v>44387</v>
      </c>
      <c r="M425" s="14" t="n">
        <f aca="false">IF(OR(H425="",L425=""),"",ROUND((H425-L425)/30.44,1))</f>
        <v>14.5</v>
      </c>
      <c r="N425" s="7" t="str">
        <f aca="false">IF(AND(E425&lt;&gt;"v2008",ISERROR(SEARCH("Villa",B425))),"Commercial-scale","Residential unit")</f>
        <v>Residential unit</v>
      </c>
      <c r="O425" s="7" t="s">
        <v>402</v>
      </c>
    </row>
    <row r="426" customFormat="false" ht="15" hidden="false" customHeight="false" outlineLevel="0" collapsed="false">
      <c r="A426" s="7" t="n">
        <v>1000146463</v>
      </c>
      <c r="B426" s="7" t="s">
        <v>401</v>
      </c>
      <c r="C426" s="7" t="s">
        <v>402</v>
      </c>
      <c r="D426" s="7" t="s">
        <v>93</v>
      </c>
      <c r="E426" s="7" t="s">
        <v>113</v>
      </c>
      <c r="F426" s="7" t="s">
        <v>48</v>
      </c>
      <c r="G426" s="7"/>
      <c r="H426" s="13" t="n">
        <v>44827</v>
      </c>
      <c r="I426" s="10" t="n">
        <v>1300</v>
      </c>
      <c r="J426" s="7" t="s">
        <v>106</v>
      </c>
      <c r="K426" s="10" t="n">
        <f aca="false">IF(I426="","",IF(J426="sq ft",ROUND(I426*0.092903,0),I426))</f>
        <v>121</v>
      </c>
      <c r="L426" s="13" t="n">
        <v>44387</v>
      </c>
      <c r="M426" s="14" t="n">
        <f aca="false">IF(OR(H426="",L426=""),"",ROUND((H426-L426)/30.44,1))</f>
        <v>14.5</v>
      </c>
      <c r="N426" s="7" t="str">
        <f aca="false">IF(AND(E426&lt;&gt;"v2008",ISERROR(SEARCH("Villa",B426))),"Commercial-scale","Residential unit")</f>
        <v>Residential unit</v>
      </c>
      <c r="O426" s="7" t="s">
        <v>402</v>
      </c>
    </row>
    <row r="427" customFormat="false" ht="15" hidden="false" customHeight="false" outlineLevel="0" collapsed="false">
      <c r="A427" s="7" t="n">
        <v>1000146462</v>
      </c>
      <c r="B427" s="7" t="s">
        <v>401</v>
      </c>
      <c r="C427" s="7" t="s">
        <v>402</v>
      </c>
      <c r="D427" s="7" t="s">
        <v>93</v>
      </c>
      <c r="E427" s="7" t="s">
        <v>113</v>
      </c>
      <c r="F427" s="7" t="s">
        <v>48</v>
      </c>
      <c r="G427" s="7"/>
      <c r="H427" s="13" t="n">
        <v>44827</v>
      </c>
      <c r="I427" s="10" t="n">
        <v>1300</v>
      </c>
      <c r="J427" s="7" t="s">
        <v>106</v>
      </c>
      <c r="K427" s="10" t="n">
        <f aca="false">IF(I427="","",IF(J427="sq ft",ROUND(I427*0.092903,0),I427))</f>
        <v>121</v>
      </c>
      <c r="L427" s="13" t="n">
        <v>44387</v>
      </c>
      <c r="M427" s="14" t="n">
        <f aca="false">IF(OR(H427="",L427=""),"",ROUND((H427-L427)/30.44,1))</f>
        <v>14.5</v>
      </c>
      <c r="N427" s="7" t="str">
        <f aca="false">IF(AND(E427&lt;&gt;"v2008",ISERROR(SEARCH("Villa",B427))),"Commercial-scale","Residential unit")</f>
        <v>Residential unit</v>
      </c>
      <c r="O427" s="7" t="s">
        <v>402</v>
      </c>
    </row>
    <row r="428" customFormat="false" ht="15" hidden="false" customHeight="false" outlineLevel="0" collapsed="false">
      <c r="A428" s="7" t="n">
        <v>1000146459</v>
      </c>
      <c r="B428" s="7" t="s">
        <v>401</v>
      </c>
      <c r="C428" s="7" t="s">
        <v>402</v>
      </c>
      <c r="D428" s="7" t="s">
        <v>93</v>
      </c>
      <c r="E428" s="7" t="s">
        <v>113</v>
      </c>
      <c r="F428" s="7" t="s">
        <v>48</v>
      </c>
      <c r="G428" s="7"/>
      <c r="H428" s="13" t="n">
        <v>44827</v>
      </c>
      <c r="I428" s="10" t="n">
        <v>1300</v>
      </c>
      <c r="J428" s="7" t="s">
        <v>106</v>
      </c>
      <c r="K428" s="10" t="n">
        <f aca="false">IF(I428="","",IF(J428="sq ft",ROUND(I428*0.092903,0),I428))</f>
        <v>121</v>
      </c>
      <c r="L428" s="13" t="n">
        <v>44387</v>
      </c>
      <c r="M428" s="14" t="n">
        <f aca="false">IF(OR(H428="",L428=""),"",ROUND((H428-L428)/30.44,1))</f>
        <v>14.5</v>
      </c>
      <c r="N428" s="7" t="str">
        <f aca="false">IF(AND(E428&lt;&gt;"v2008",ISERROR(SEARCH("Villa",B428))),"Commercial-scale","Residential unit")</f>
        <v>Residential unit</v>
      </c>
      <c r="O428" s="7" t="s">
        <v>402</v>
      </c>
    </row>
    <row r="429" customFormat="false" ht="15" hidden="false" customHeight="false" outlineLevel="0" collapsed="false">
      <c r="A429" s="7" t="n">
        <v>1000146458</v>
      </c>
      <c r="B429" s="7" t="s">
        <v>401</v>
      </c>
      <c r="C429" s="7" t="s">
        <v>402</v>
      </c>
      <c r="D429" s="7" t="s">
        <v>93</v>
      </c>
      <c r="E429" s="7" t="s">
        <v>113</v>
      </c>
      <c r="F429" s="7" t="s">
        <v>48</v>
      </c>
      <c r="G429" s="7"/>
      <c r="H429" s="13" t="n">
        <v>44827</v>
      </c>
      <c r="I429" s="10" t="n">
        <v>1300</v>
      </c>
      <c r="J429" s="7" t="s">
        <v>106</v>
      </c>
      <c r="K429" s="10" t="n">
        <f aca="false">IF(I429="","",IF(J429="sq ft",ROUND(I429*0.092903,0),I429))</f>
        <v>121</v>
      </c>
      <c r="L429" s="13" t="n">
        <v>44387</v>
      </c>
      <c r="M429" s="14" t="n">
        <f aca="false">IF(OR(H429="",L429=""),"",ROUND((H429-L429)/30.44,1))</f>
        <v>14.5</v>
      </c>
      <c r="N429" s="7" t="str">
        <f aca="false">IF(AND(E429&lt;&gt;"v2008",ISERROR(SEARCH("Villa",B429))),"Commercial-scale","Residential unit")</f>
        <v>Residential unit</v>
      </c>
      <c r="O429" s="7" t="s">
        <v>402</v>
      </c>
    </row>
    <row r="430" customFormat="false" ht="15" hidden="false" customHeight="false" outlineLevel="0" collapsed="false">
      <c r="A430" s="7" t="n">
        <v>1000146457</v>
      </c>
      <c r="B430" s="7" t="s">
        <v>401</v>
      </c>
      <c r="C430" s="7" t="s">
        <v>402</v>
      </c>
      <c r="D430" s="7" t="s">
        <v>93</v>
      </c>
      <c r="E430" s="7" t="s">
        <v>113</v>
      </c>
      <c r="F430" s="7" t="s">
        <v>48</v>
      </c>
      <c r="G430" s="7"/>
      <c r="H430" s="13" t="n">
        <v>44827</v>
      </c>
      <c r="I430" s="10" t="n">
        <v>1300</v>
      </c>
      <c r="J430" s="7" t="s">
        <v>106</v>
      </c>
      <c r="K430" s="10" t="n">
        <f aca="false">IF(I430="","",IF(J430="sq ft",ROUND(I430*0.092903,0),I430))</f>
        <v>121</v>
      </c>
      <c r="L430" s="13" t="n">
        <v>44387</v>
      </c>
      <c r="M430" s="14" t="n">
        <f aca="false">IF(OR(H430="",L430=""),"",ROUND((H430-L430)/30.44,1))</f>
        <v>14.5</v>
      </c>
      <c r="N430" s="7" t="str">
        <f aca="false">IF(AND(E430&lt;&gt;"v2008",ISERROR(SEARCH("Villa",B430))),"Commercial-scale","Residential unit")</f>
        <v>Residential unit</v>
      </c>
      <c r="O430" s="7" t="s">
        <v>402</v>
      </c>
    </row>
    <row r="431" customFormat="false" ht="15" hidden="false" customHeight="false" outlineLevel="0" collapsed="false">
      <c r="A431" s="7" t="n">
        <v>1000146456</v>
      </c>
      <c r="B431" s="7" t="s">
        <v>401</v>
      </c>
      <c r="C431" s="7" t="s">
        <v>402</v>
      </c>
      <c r="D431" s="7" t="s">
        <v>93</v>
      </c>
      <c r="E431" s="7" t="s">
        <v>113</v>
      </c>
      <c r="F431" s="7" t="s">
        <v>48</v>
      </c>
      <c r="G431" s="7"/>
      <c r="H431" s="13" t="n">
        <v>44827</v>
      </c>
      <c r="I431" s="10" t="n">
        <v>1300</v>
      </c>
      <c r="J431" s="7" t="s">
        <v>106</v>
      </c>
      <c r="K431" s="10" t="n">
        <f aca="false">IF(I431="","",IF(J431="sq ft",ROUND(I431*0.092903,0),I431))</f>
        <v>121</v>
      </c>
      <c r="L431" s="13" t="n">
        <v>44387</v>
      </c>
      <c r="M431" s="14" t="n">
        <f aca="false">IF(OR(H431="",L431=""),"",ROUND((H431-L431)/30.44,1))</f>
        <v>14.5</v>
      </c>
      <c r="N431" s="7" t="str">
        <f aca="false">IF(AND(E431&lt;&gt;"v2008",ISERROR(SEARCH("Villa",B431))),"Commercial-scale","Residential unit")</f>
        <v>Residential unit</v>
      </c>
      <c r="O431" s="7" t="s">
        <v>402</v>
      </c>
    </row>
    <row r="432" customFormat="false" ht="15" hidden="false" customHeight="false" outlineLevel="0" collapsed="false">
      <c r="A432" s="7" t="n">
        <v>1000146455</v>
      </c>
      <c r="B432" s="7" t="s">
        <v>401</v>
      </c>
      <c r="C432" s="7" t="s">
        <v>402</v>
      </c>
      <c r="D432" s="7" t="s">
        <v>93</v>
      </c>
      <c r="E432" s="7" t="s">
        <v>113</v>
      </c>
      <c r="F432" s="7" t="s">
        <v>48</v>
      </c>
      <c r="G432" s="7"/>
      <c r="H432" s="13" t="n">
        <v>44827</v>
      </c>
      <c r="I432" s="10" t="n">
        <v>1300</v>
      </c>
      <c r="J432" s="7" t="s">
        <v>106</v>
      </c>
      <c r="K432" s="10" t="n">
        <f aca="false">IF(I432="","",IF(J432="sq ft",ROUND(I432*0.092903,0),I432))</f>
        <v>121</v>
      </c>
      <c r="L432" s="13" t="n">
        <v>44387</v>
      </c>
      <c r="M432" s="14" t="n">
        <f aca="false">IF(OR(H432="",L432=""),"",ROUND((H432-L432)/30.44,1))</f>
        <v>14.5</v>
      </c>
      <c r="N432" s="7" t="str">
        <f aca="false">IF(AND(E432&lt;&gt;"v2008",ISERROR(SEARCH("Villa",B432))),"Commercial-scale","Residential unit")</f>
        <v>Residential unit</v>
      </c>
      <c r="O432" s="7" t="s">
        <v>402</v>
      </c>
    </row>
    <row r="433" customFormat="false" ht="15" hidden="false" customHeight="false" outlineLevel="0" collapsed="false">
      <c r="A433" s="7" t="n">
        <v>1000146454</v>
      </c>
      <c r="B433" s="7" t="s">
        <v>401</v>
      </c>
      <c r="C433" s="7" t="s">
        <v>402</v>
      </c>
      <c r="D433" s="7" t="s">
        <v>93</v>
      </c>
      <c r="E433" s="7" t="s">
        <v>113</v>
      </c>
      <c r="F433" s="7" t="s">
        <v>48</v>
      </c>
      <c r="G433" s="7"/>
      <c r="H433" s="13" t="n">
        <v>44827</v>
      </c>
      <c r="I433" s="10" t="n">
        <v>1300</v>
      </c>
      <c r="J433" s="7" t="s">
        <v>106</v>
      </c>
      <c r="K433" s="10" t="n">
        <f aca="false">IF(I433="","",IF(J433="sq ft",ROUND(I433*0.092903,0),I433))</f>
        <v>121</v>
      </c>
      <c r="L433" s="13" t="n">
        <v>44387</v>
      </c>
      <c r="M433" s="14" t="n">
        <f aca="false">IF(OR(H433="",L433=""),"",ROUND((H433-L433)/30.44,1))</f>
        <v>14.5</v>
      </c>
      <c r="N433" s="7" t="str">
        <f aca="false">IF(AND(E433&lt;&gt;"v2008",ISERROR(SEARCH("Villa",B433))),"Commercial-scale","Residential unit")</f>
        <v>Residential unit</v>
      </c>
      <c r="O433" s="7" t="s">
        <v>402</v>
      </c>
    </row>
    <row r="434" customFormat="false" ht="15" hidden="false" customHeight="false" outlineLevel="0" collapsed="false">
      <c r="A434" s="7" t="n">
        <v>1000146443</v>
      </c>
      <c r="B434" s="7" t="s">
        <v>403</v>
      </c>
      <c r="C434" s="7" t="s">
        <v>402</v>
      </c>
      <c r="D434" s="7" t="s">
        <v>93</v>
      </c>
      <c r="E434" s="7" t="s">
        <v>113</v>
      </c>
      <c r="F434" s="7" t="s">
        <v>48</v>
      </c>
      <c r="G434" s="7"/>
      <c r="H434" s="13" t="n">
        <v>44827</v>
      </c>
      <c r="I434" s="10" t="n">
        <v>1882</v>
      </c>
      <c r="J434" s="7" t="s">
        <v>106</v>
      </c>
      <c r="K434" s="10" t="n">
        <f aca="false">IF(I434="","",IF(J434="sq ft",ROUND(I434*0.092903,0),I434))</f>
        <v>175</v>
      </c>
      <c r="L434" s="13" t="n">
        <v>44387</v>
      </c>
      <c r="M434" s="14" t="n">
        <f aca="false">IF(OR(H434="",L434=""),"",ROUND((H434-L434)/30.44,1))</f>
        <v>14.5</v>
      </c>
      <c r="N434" s="7" t="str">
        <f aca="false">IF(AND(E434&lt;&gt;"v2008",ISERROR(SEARCH("Villa",B434))),"Commercial-scale","Residential unit")</f>
        <v>Residential unit</v>
      </c>
      <c r="O434" s="7" t="s">
        <v>402</v>
      </c>
    </row>
    <row r="435" customFormat="false" ht="15" hidden="false" customHeight="false" outlineLevel="0" collapsed="false">
      <c r="A435" s="7" t="n">
        <v>1000146442</v>
      </c>
      <c r="B435" s="7" t="s">
        <v>403</v>
      </c>
      <c r="C435" s="7" t="s">
        <v>402</v>
      </c>
      <c r="D435" s="7" t="s">
        <v>93</v>
      </c>
      <c r="E435" s="7" t="s">
        <v>113</v>
      </c>
      <c r="F435" s="7" t="s">
        <v>48</v>
      </c>
      <c r="G435" s="7"/>
      <c r="H435" s="13" t="n">
        <v>44827</v>
      </c>
      <c r="I435" s="10" t="n">
        <v>1882</v>
      </c>
      <c r="J435" s="7" t="s">
        <v>106</v>
      </c>
      <c r="K435" s="10" t="n">
        <f aca="false">IF(I435="","",IF(J435="sq ft",ROUND(I435*0.092903,0),I435))</f>
        <v>175</v>
      </c>
      <c r="L435" s="13" t="n">
        <v>44387</v>
      </c>
      <c r="M435" s="14" t="n">
        <f aca="false">IF(OR(H435="",L435=""),"",ROUND((H435-L435)/30.44,1))</f>
        <v>14.5</v>
      </c>
      <c r="N435" s="7" t="str">
        <f aca="false">IF(AND(E435&lt;&gt;"v2008",ISERROR(SEARCH("Villa",B435))),"Commercial-scale","Residential unit")</f>
        <v>Residential unit</v>
      </c>
      <c r="O435" s="7" t="s">
        <v>402</v>
      </c>
    </row>
    <row r="436" customFormat="false" ht="15" hidden="false" customHeight="false" outlineLevel="0" collapsed="false">
      <c r="A436" s="7" t="n">
        <v>1000146441</v>
      </c>
      <c r="B436" s="7" t="s">
        <v>403</v>
      </c>
      <c r="C436" s="7" t="s">
        <v>402</v>
      </c>
      <c r="D436" s="7" t="s">
        <v>93</v>
      </c>
      <c r="E436" s="7" t="s">
        <v>113</v>
      </c>
      <c r="F436" s="7" t="s">
        <v>48</v>
      </c>
      <c r="G436" s="7"/>
      <c r="H436" s="13" t="n">
        <v>44827</v>
      </c>
      <c r="I436" s="10" t="n">
        <v>1882</v>
      </c>
      <c r="J436" s="7" t="s">
        <v>106</v>
      </c>
      <c r="K436" s="10" t="n">
        <f aca="false">IF(I436="","",IF(J436="sq ft",ROUND(I436*0.092903,0),I436))</f>
        <v>175</v>
      </c>
      <c r="L436" s="13" t="n">
        <v>44387</v>
      </c>
      <c r="M436" s="14" t="n">
        <f aca="false">IF(OR(H436="",L436=""),"",ROUND((H436-L436)/30.44,1))</f>
        <v>14.5</v>
      </c>
      <c r="N436" s="7" t="str">
        <f aca="false">IF(AND(E436&lt;&gt;"v2008",ISERROR(SEARCH("Villa",B436))),"Commercial-scale","Residential unit")</f>
        <v>Residential unit</v>
      </c>
      <c r="O436" s="7" t="s">
        <v>402</v>
      </c>
    </row>
    <row r="437" customFormat="false" ht="15" hidden="false" customHeight="false" outlineLevel="0" collapsed="false">
      <c r="A437" s="7" t="n">
        <v>1000146440</v>
      </c>
      <c r="B437" s="7" t="s">
        <v>403</v>
      </c>
      <c r="C437" s="7" t="s">
        <v>402</v>
      </c>
      <c r="D437" s="7" t="s">
        <v>93</v>
      </c>
      <c r="E437" s="7" t="s">
        <v>113</v>
      </c>
      <c r="F437" s="7" t="s">
        <v>48</v>
      </c>
      <c r="G437" s="7"/>
      <c r="H437" s="13" t="n">
        <v>44827</v>
      </c>
      <c r="I437" s="10" t="n">
        <v>1882</v>
      </c>
      <c r="J437" s="7" t="s">
        <v>106</v>
      </c>
      <c r="K437" s="10" t="n">
        <f aca="false">IF(I437="","",IF(J437="sq ft",ROUND(I437*0.092903,0),I437))</f>
        <v>175</v>
      </c>
      <c r="L437" s="13" t="n">
        <v>44387</v>
      </c>
      <c r="M437" s="14" t="n">
        <f aca="false">IF(OR(H437="",L437=""),"",ROUND((H437-L437)/30.44,1))</f>
        <v>14.5</v>
      </c>
      <c r="N437" s="7" t="str">
        <f aca="false">IF(AND(E437&lt;&gt;"v2008",ISERROR(SEARCH("Villa",B437))),"Commercial-scale","Residential unit")</f>
        <v>Residential unit</v>
      </c>
      <c r="O437" s="7" t="s">
        <v>402</v>
      </c>
    </row>
    <row r="438" customFormat="false" ht="15" hidden="false" customHeight="false" outlineLevel="0" collapsed="false">
      <c r="A438" s="7" t="n">
        <v>1000146431</v>
      </c>
      <c r="B438" s="7" t="s">
        <v>403</v>
      </c>
      <c r="C438" s="7" t="s">
        <v>402</v>
      </c>
      <c r="D438" s="7" t="s">
        <v>93</v>
      </c>
      <c r="E438" s="7" t="s">
        <v>113</v>
      </c>
      <c r="F438" s="7" t="s">
        <v>48</v>
      </c>
      <c r="G438" s="7"/>
      <c r="H438" s="13" t="n">
        <v>44827</v>
      </c>
      <c r="I438" s="10" t="n">
        <v>1882</v>
      </c>
      <c r="J438" s="7" t="s">
        <v>106</v>
      </c>
      <c r="K438" s="10" t="n">
        <f aca="false">IF(I438="","",IF(J438="sq ft",ROUND(I438*0.092903,0),I438))</f>
        <v>175</v>
      </c>
      <c r="L438" s="13" t="n">
        <v>44387</v>
      </c>
      <c r="M438" s="14" t="n">
        <f aca="false">IF(OR(H438="",L438=""),"",ROUND((H438-L438)/30.44,1))</f>
        <v>14.5</v>
      </c>
      <c r="N438" s="7" t="str">
        <f aca="false">IF(AND(E438&lt;&gt;"v2008",ISERROR(SEARCH("Villa",B438))),"Commercial-scale","Residential unit")</f>
        <v>Residential unit</v>
      </c>
      <c r="O438" s="7" t="s">
        <v>402</v>
      </c>
    </row>
    <row r="439" customFormat="false" ht="15" hidden="false" customHeight="false" outlineLevel="0" collapsed="false">
      <c r="A439" s="7" t="n">
        <v>1000146430</v>
      </c>
      <c r="B439" s="7" t="s">
        <v>403</v>
      </c>
      <c r="C439" s="7" t="s">
        <v>402</v>
      </c>
      <c r="D439" s="7" t="s">
        <v>93</v>
      </c>
      <c r="E439" s="7" t="s">
        <v>113</v>
      </c>
      <c r="F439" s="7" t="s">
        <v>48</v>
      </c>
      <c r="G439" s="7"/>
      <c r="H439" s="13" t="n">
        <v>44827</v>
      </c>
      <c r="I439" s="10" t="n">
        <v>1882</v>
      </c>
      <c r="J439" s="7" t="s">
        <v>106</v>
      </c>
      <c r="K439" s="10" t="n">
        <f aca="false">IF(I439="","",IF(J439="sq ft",ROUND(I439*0.092903,0),I439))</f>
        <v>175</v>
      </c>
      <c r="L439" s="13" t="n">
        <v>44387</v>
      </c>
      <c r="M439" s="14" t="n">
        <f aca="false">IF(OR(H439="",L439=""),"",ROUND((H439-L439)/30.44,1))</f>
        <v>14.5</v>
      </c>
      <c r="N439" s="7" t="str">
        <f aca="false">IF(AND(E439&lt;&gt;"v2008",ISERROR(SEARCH("Villa",B439))),"Commercial-scale","Residential unit")</f>
        <v>Residential unit</v>
      </c>
      <c r="O439" s="7" t="s">
        <v>402</v>
      </c>
    </row>
    <row r="440" customFormat="false" ht="15" hidden="false" customHeight="false" outlineLevel="0" collapsed="false">
      <c r="A440" s="7" t="n">
        <v>1000146425</v>
      </c>
      <c r="B440" s="7" t="s">
        <v>403</v>
      </c>
      <c r="C440" s="7" t="s">
        <v>402</v>
      </c>
      <c r="D440" s="7" t="s">
        <v>93</v>
      </c>
      <c r="E440" s="7" t="s">
        <v>113</v>
      </c>
      <c r="F440" s="7" t="s">
        <v>48</v>
      </c>
      <c r="G440" s="7"/>
      <c r="H440" s="13" t="n">
        <v>44827</v>
      </c>
      <c r="I440" s="10" t="n">
        <v>1882</v>
      </c>
      <c r="J440" s="7" t="s">
        <v>106</v>
      </c>
      <c r="K440" s="10" t="n">
        <f aca="false">IF(I440="","",IF(J440="sq ft",ROUND(I440*0.092903,0),I440))</f>
        <v>175</v>
      </c>
      <c r="L440" s="13" t="n">
        <v>44387</v>
      </c>
      <c r="M440" s="14" t="n">
        <f aca="false">IF(OR(H440="",L440=""),"",ROUND((H440-L440)/30.44,1))</f>
        <v>14.5</v>
      </c>
      <c r="N440" s="7" t="str">
        <f aca="false">IF(AND(E440&lt;&gt;"v2008",ISERROR(SEARCH("Villa",B440))),"Commercial-scale","Residential unit")</f>
        <v>Residential unit</v>
      </c>
      <c r="O440" s="7" t="s">
        <v>402</v>
      </c>
    </row>
    <row r="441" customFormat="false" ht="15" hidden="false" customHeight="false" outlineLevel="0" collapsed="false">
      <c r="A441" s="7" t="n">
        <v>1000146424</v>
      </c>
      <c r="B441" s="7" t="s">
        <v>403</v>
      </c>
      <c r="C441" s="7" t="s">
        <v>402</v>
      </c>
      <c r="D441" s="7" t="s">
        <v>93</v>
      </c>
      <c r="E441" s="7" t="s">
        <v>113</v>
      </c>
      <c r="F441" s="7" t="s">
        <v>48</v>
      </c>
      <c r="G441" s="7"/>
      <c r="H441" s="13" t="n">
        <v>44827</v>
      </c>
      <c r="I441" s="10" t="n">
        <v>1882</v>
      </c>
      <c r="J441" s="7" t="s">
        <v>106</v>
      </c>
      <c r="K441" s="10" t="n">
        <f aca="false">IF(I441="","",IF(J441="sq ft",ROUND(I441*0.092903,0),I441))</f>
        <v>175</v>
      </c>
      <c r="L441" s="13" t="n">
        <v>44387</v>
      </c>
      <c r="M441" s="14" t="n">
        <f aca="false">IF(OR(H441="",L441=""),"",ROUND((H441-L441)/30.44,1))</f>
        <v>14.5</v>
      </c>
      <c r="N441" s="7" t="str">
        <f aca="false">IF(AND(E441&lt;&gt;"v2008",ISERROR(SEARCH("Villa",B441))),"Commercial-scale","Residential unit")</f>
        <v>Residential unit</v>
      </c>
      <c r="O441" s="7" t="s">
        <v>402</v>
      </c>
    </row>
    <row r="442" customFormat="false" ht="15" hidden="false" customHeight="false" outlineLevel="0" collapsed="false">
      <c r="A442" s="7" t="n">
        <v>1000146400</v>
      </c>
      <c r="B442" s="7" t="s">
        <v>403</v>
      </c>
      <c r="C442" s="7" t="s">
        <v>402</v>
      </c>
      <c r="D442" s="7" t="s">
        <v>93</v>
      </c>
      <c r="E442" s="7" t="s">
        <v>113</v>
      </c>
      <c r="F442" s="7" t="s">
        <v>48</v>
      </c>
      <c r="G442" s="7"/>
      <c r="H442" s="13" t="n">
        <v>44827</v>
      </c>
      <c r="I442" s="10" t="n">
        <v>1882</v>
      </c>
      <c r="J442" s="7" t="s">
        <v>106</v>
      </c>
      <c r="K442" s="10" t="n">
        <f aca="false">IF(I442="","",IF(J442="sq ft",ROUND(I442*0.092903,0),I442))</f>
        <v>175</v>
      </c>
      <c r="L442" s="13" t="n">
        <v>44387</v>
      </c>
      <c r="M442" s="14" t="n">
        <f aca="false">IF(OR(H442="",L442=""),"",ROUND((H442-L442)/30.44,1))</f>
        <v>14.5</v>
      </c>
      <c r="N442" s="7" t="str">
        <f aca="false">IF(AND(E442&lt;&gt;"v2008",ISERROR(SEARCH("Villa",B442))),"Commercial-scale","Residential unit")</f>
        <v>Residential unit</v>
      </c>
      <c r="O442" s="7" t="s">
        <v>402</v>
      </c>
    </row>
    <row r="443" customFormat="false" ht="15" hidden="false" customHeight="false" outlineLevel="0" collapsed="false">
      <c r="A443" s="7" t="n">
        <v>1000146415</v>
      </c>
      <c r="B443" s="7" t="s">
        <v>401</v>
      </c>
      <c r="C443" s="7" t="s">
        <v>402</v>
      </c>
      <c r="D443" s="7" t="s">
        <v>93</v>
      </c>
      <c r="E443" s="7" t="s">
        <v>113</v>
      </c>
      <c r="F443" s="7" t="s">
        <v>48</v>
      </c>
      <c r="G443" s="7"/>
      <c r="H443" s="13" t="n">
        <v>44827</v>
      </c>
      <c r="I443" s="10" t="n">
        <v>1300</v>
      </c>
      <c r="J443" s="7" t="s">
        <v>106</v>
      </c>
      <c r="K443" s="10" t="n">
        <f aca="false">IF(I443="","",IF(J443="sq ft",ROUND(I443*0.092903,0),I443))</f>
        <v>121</v>
      </c>
      <c r="L443" s="13" t="n">
        <v>44387</v>
      </c>
      <c r="M443" s="14" t="n">
        <f aca="false">IF(OR(H443="",L443=""),"",ROUND((H443-L443)/30.44,1))</f>
        <v>14.5</v>
      </c>
      <c r="N443" s="7" t="str">
        <f aca="false">IF(AND(E443&lt;&gt;"v2008",ISERROR(SEARCH("Villa",B443))),"Commercial-scale","Residential unit")</f>
        <v>Residential unit</v>
      </c>
      <c r="O443" s="7" t="s">
        <v>402</v>
      </c>
    </row>
    <row r="444" customFormat="false" ht="15" hidden="false" customHeight="false" outlineLevel="0" collapsed="false">
      <c r="A444" s="7" t="n">
        <v>1000146398</v>
      </c>
      <c r="B444" s="7" t="s">
        <v>403</v>
      </c>
      <c r="C444" s="7" t="s">
        <v>402</v>
      </c>
      <c r="D444" s="7" t="s">
        <v>93</v>
      </c>
      <c r="E444" s="7" t="s">
        <v>113</v>
      </c>
      <c r="F444" s="7" t="s">
        <v>48</v>
      </c>
      <c r="G444" s="7"/>
      <c r="H444" s="13" t="n">
        <v>44827</v>
      </c>
      <c r="I444" s="10" t="n">
        <v>1882</v>
      </c>
      <c r="J444" s="7" t="s">
        <v>106</v>
      </c>
      <c r="K444" s="10" t="n">
        <f aca="false">IF(I444="","",IF(J444="sq ft",ROUND(I444*0.092903,0),I444))</f>
        <v>175</v>
      </c>
      <c r="L444" s="13" t="n">
        <v>44387</v>
      </c>
      <c r="M444" s="14" t="n">
        <f aca="false">IF(OR(H444="",L444=""),"",ROUND((H444-L444)/30.44,1))</f>
        <v>14.5</v>
      </c>
      <c r="N444" s="7" t="str">
        <f aca="false">IF(AND(E444&lt;&gt;"v2008",ISERROR(SEARCH("Villa",B444))),"Commercial-scale","Residential unit")</f>
        <v>Residential unit</v>
      </c>
      <c r="O444" s="7" t="s">
        <v>402</v>
      </c>
    </row>
    <row r="445" customFormat="false" ht="15" hidden="false" customHeight="false" outlineLevel="0" collapsed="false">
      <c r="A445" s="7" t="n">
        <v>1000146386</v>
      </c>
      <c r="B445" s="7" t="s">
        <v>403</v>
      </c>
      <c r="C445" s="7" t="s">
        <v>402</v>
      </c>
      <c r="D445" s="7" t="s">
        <v>93</v>
      </c>
      <c r="E445" s="7" t="s">
        <v>113</v>
      </c>
      <c r="F445" s="7" t="s">
        <v>48</v>
      </c>
      <c r="G445" s="7"/>
      <c r="H445" s="13" t="n">
        <v>44827</v>
      </c>
      <c r="I445" s="10" t="n">
        <v>1882</v>
      </c>
      <c r="J445" s="7" t="s">
        <v>106</v>
      </c>
      <c r="K445" s="10" t="n">
        <f aca="false">IF(I445="","",IF(J445="sq ft",ROUND(I445*0.092903,0),I445))</f>
        <v>175</v>
      </c>
      <c r="L445" s="13" t="n">
        <v>44387</v>
      </c>
      <c r="M445" s="14" t="n">
        <f aca="false">IF(OR(H445="",L445=""),"",ROUND((H445-L445)/30.44,1))</f>
        <v>14.5</v>
      </c>
      <c r="N445" s="7" t="str">
        <f aca="false">IF(AND(E445&lt;&gt;"v2008",ISERROR(SEARCH("Villa",B445))),"Commercial-scale","Residential unit")</f>
        <v>Residential unit</v>
      </c>
      <c r="O445" s="7" t="s">
        <v>402</v>
      </c>
    </row>
    <row r="446" customFormat="false" ht="15" hidden="false" customHeight="false" outlineLevel="0" collapsed="false">
      <c r="A446" s="7" t="n">
        <v>1000146374</v>
      </c>
      <c r="B446" s="7" t="s">
        <v>403</v>
      </c>
      <c r="C446" s="7" t="s">
        <v>402</v>
      </c>
      <c r="D446" s="7" t="s">
        <v>93</v>
      </c>
      <c r="E446" s="7" t="s">
        <v>113</v>
      </c>
      <c r="F446" s="7" t="s">
        <v>48</v>
      </c>
      <c r="G446" s="7"/>
      <c r="H446" s="13" t="n">
        <v>44827</v>
      </c>
      <c r="I446" s="10" t="n">
        <v>1882</v>
      </c>
      <c r="J446" s="7" t="s">
        <v>106</v>
      </c>
      <c r="K446" s="10" t="n">
        <f aca="false">IF(I446="","",IF(J446="sq ft",ROUND(I446*0.092903,0),I446))</f>
        <v>175</v>
      </c>
      <c r="L446" s="13" t="n">
        <v>44387</v>
      </c>
      <c r="M446" s="14" t="n">
        <f aca="false">IF(OR(H446="",L446=""),"",ROUND((H446-L446)/30.44,1))</f>
        <v>14.5</v>
      </c>
      <c r="N446" s="7" t="str">
        <f aca="false">IF(AND(E446&lt;&gt;"v2008",ISERROR(SEARCH("Villa",B446))),"Commercial-scale","Residential unit")</f>
        <v>Residential unit</v>
      </c>
      <c r="O446" s="7" t="s">
        <v>402</v>
      </c>
    </row>
    <row r="447" customFormat="false" ht="15" hidden="false" customHeight="false" outlineLevel="0" collapsed="false">
      <c r="A447" s="7" t="n">
        <v>1000146375</v>
      </c>
      <c r="B447" s="7" t="s">
        <v>403</v>
      </c>
      <c r="C447" s="7" t="s">
        <v>402</v>
      </c>
      <c r="D447" s="7" t="s">
        <v>93</v>
      </c>
      <c r="E447" s="7" t="s">
        <v>113</v>
      </c>
      <c r="F447" s="7" t="s">
        <v>48</v>
      </c>
      <c r="G447" s="7"/>
      <c r="H447" s="13" t="n">
        <v>44827</v>
      </c>
      <c r="I447" s="10" t="n">
        <v>1882</v>
      </c>
      <c r="J447" s="7" t="s">
        <v>106</v>
      </c>
      <c r="K447" s="10" t="n">
        <f aca="false">IF(I447="","",IF(J447="sq ft",ROUND(I447*0.092903,0),I447))</f>
        <v>175</v>
      </c>
      <c r="L447" s="13" t="n">
        <v>44387</v>
      </c>
      <c r="M447" s="14" t="n">
        <f aca="false">IF(OR(H447="",L447=""),"",ROUND((H447-L447)/30.44,1))</f>
        <v>14.5</v>
      </c>
      <c r="N447" s="7" t="str">
        <f aca="false">IF(AND(E447&lt;&gt;"v2008",ISERROR(SEARCH("Villa",B447))),"Commercial-scale","Residential unit")</f>
        <v>Residential unit</v>
      </c>
      <c r="O447" s="7" t="s">
        <v>402</v>
      </c>
    </row>
    <row r="448" customFormat="false" ht="15" hidden="false" customHeight="false" outlineLevel="0" collapsed="false">
      <c r="A448" s="7" t="n">
        <v>1000146376</v>
      </c>
      <c r="B448" s="7" t="s">
        <v>405</v>
      </c>
      <c r="C448" s="7" t="s">
        <v>402</v>
      </c>
      <c r="D448" s="7" t="s">
        <v>93</v>
      </c>
      <c r="E448" s="7" t="s">
        <v>113</v>
      </c>
      <c r="F448" s="7" t="s">
        <v>48</v>
      </c>
      <c r="G448" s="7"/>
      <c r="H448" s="13" t="n">
        <v>44827</v>
      </c>
      <c r="I448" s="10" t="n">
        <v>3220</v>
      </c>
      <c r="J448" s="7" t="s">
        <v>106</v>
      </c>
      <c r="K448" s="10" t="n">
        <f aca="false">IF(I448="","",IF(J448="sq ft",ROUND(I448*0.092903,0),I448))</f>
        <v>299</v>
      </c>
      <c r="L448" s="13" t="n">
        <v>44387</v>
      </c>
      <c r="M448" s="14" t="n">
        <f aca="false">IF(OR(H448="",L448=""),"",ROUND((H448-L448)/30.44,1))</f>
        <v>14.5</v>
      </c>
      <c r="N448" s="7" t="str">
        <f aca="false">IF(AND(E448&lt;&gt;"v2008",ISERROR(SEARCH("Villa",B448))),"Commercial-scale","Residential unit")</f>
        <v>Residential unit</v>
      </c>
      <c r="O448" s="7" t="s">
        <v>402</v>
      </c>
    </row>
    <row r="449" customFormat="false" ht="15" hidden="false" customHeight="false" outlineLevel="0" collapsed="false">
      <c r="A449" s="7" t="n">
        <v>1000146377</v>
      </c>
      <c r="B449" s="7" t="s">
        <v>403</v>
      </c>
      <c r="C449" s="7" t="s">
        <v>402</v>
      </c>
      <c r="D449" s="7" t="s">
        <v>93</v>
      </c>
      <c r="E449" s="7" t="s">
        <v>113</v>
      </c>
      <c r="F449" s="7" t="s">
        <v>48</v>
      </c>
      <c r="G449" s="7"/>
      <c r="H449" s="13" t="n">
        <v>44827</v>
      </c>
      <c r="I449" s="10" t="n">
        <v>1882</v>
      </c>
      <c r="J449" s="7" t="s">
        <v>106</v>
      </c>
      <c r="K449" s="10" t="n">
        <f aca="false">IF(I449="","",IF(J449="sq ft",ROUND(I449*0.092903,0),I449))</f>
        <v>175</v>
      </c>
      <c r="L449" s="13" t="n">
        <v>44387</v>
      </c>
      <c r="M449" s="14" t="n">
        <f aca="false">IF(OR(H449="",L449=""),"",ROUND((H449-L449)/30.44,1))</f>
        <v>14.5</v>
      </c>
      <c r="N449" s="7" t="str">
        <f aca="false">IF(AND(E449&lt;&gt;"v2008",ISERROR(SEARCH("Villa",B449))),"Commercial-scale","Residential unit")</f>
        <v>Residential unit</v>
      </c>
      <c r="O449" s="7" t="s">
        <v>402</v>
      </c>
    </row>
    <row r="450" customFormat="false" ht="15" hidden="false" customHeight="false" outlineLevel="0" collapsed="false">
      <c r="A450" s="7" t="n">
        <v>1000146378</v>
      </c>
      <c r="B450" s="7" t="s">
        <v>403</v>
      </c>
      <c r="C450" s="7" t="s">
        <v>402</v>
      </c>
      <c r="D450" s="7" t="s">
        <v>93</v>
      </c>
      <c r="E450" s="7" t="s">
        <v>113</v>
      </c>
      <c r="F450" s="7" t="s">
        <v>48</v>
      </c>
      <c r="G450" s="7"/>
      <c r="H450" s="13" t="n">
        <v>44827</v>
      </c>
      <c r="I450" s="10" t="n">
        <v>1882</v>
      </c>
      <c r="J450" s="7" t="s">
        <v>106</v>
      </c>
      <c r="K450" s="10" t="n">
        <f aca="false">IF(I450="","",IF(J450="sq ft",ROUND(I450*0.092903,0),I450))</f>
        <v>175</v>
      </c>
      <c r="L450" s="13" t="n">
        <v>44387</v>
      </c>
      <c r="M450" s="14" t="n">
        <f aca="false">IF(OR(H450="",L450=""),"",ROUND((H450-L450)/30.44,1))</f>
        <v>14.5</v>
      </c>
      <c r="N450" s="7" t="str">
        <f aca="false">IF(AND(E450&lt;&gt;"v2008",ISERROR(SEARCH("Villa",B450))),"Commercial-scale","Residential unit")</f>
        <v>Residential unit</v>
      </c>
      <c r="O450" s="7" t="s">
        <v>402</v>
      </c>
    </row>
    <row r="451" customFormat="false" ht="15" hidden="false" customHeight="false" outlineLevel="0" collapsed="false">
      <c r="A451" s="7" t="n">
        <v>1000146397</v>
      </c>
      <c r="B451" s="7" t="s">
        <v>403</v>
      </c>
      <c r="C451" s="7" t="s">
        <v>402</v>
      </c>
      <c r="D451" s="7" t="s">
        <v>93</v>
      </c>
      <c r="E451" s="7" t="s">
        <v>113</v>
      </c>
      <c r="F451" s="7" t="s">
        <v>48</v>
      </c>
      <c r="G451" s="7"/>
      <c r="H451" s="13" t="n">
        <v>44827</v>
      </c>
      <c r="I451" s="10" t="n">
        <v>1882</v>
      </c>
      <c r="J451" s="7" t="s">
        <v>106</v>
      </c>
      <c r="K451" s="10" t="n">
        <f aca="false">IF(I451="","",IF(J451="sq ft",ROUND(I451*0.092903,0),I451))</f>
        <v>175</v>
      </c>
      <c r="L451" s="13" t="n">
        <v>44387</v>
      </c>
      <c r="M451" s="14" t="n">
        <f aca="false">IF(OR(H451="",L451=""),"",ROUND((H451-L451)/30.44,1))</f>
        <v>14.5</v>
      </c>
      <c r="N451" s="7" t="str">
        <f aca="false">IF(AND(E451&lt;&gt;"v2008",ISERROR(SEARCH("Villa",B451))),"Commercial-scale","Residential unit")</f>
        <v>Residential unit</v>
      </c>
      <c r="O451" s="7" t="s">
        <v>402</v>
      </c>
    </row>
    <row r="452" customFormat="false" ht="15" hidden="false" customHeight="false" outlineLevel="0" collapsed="false">
      <c r="A452" s="7" t="n">
        <v>1000146380</v>
      </c>
      <c r="B452" s="7" t="s">
        <v>404</v>
      </c>
      <c r="C452" s="7" t="s">
        <v>402</v>
      </c>
      <c r="D452" s="7" t="s">
        <v>93</v>
      </c>
      <c r="E452" s="7" t="s">
        <v>113</v>
      </c>
      <c r="F452" s="7" t="s">
        <v>48</v>
      </c>
      <c r="G452" s="7"/>
      <c r="H452" s="13" t="n">
        <v>44827</v>
      </c>
      <c r="I452" s="10" t="n">
        <v>3070</v>
      </c>
      <c r="J452" s="7" t="s">
        <v>106</v>
      </c>
      <c r="K452" s="10" t="n">
        <f aca="false">IF(I452="","",IF(J452="sq ft",ROUND(I452*0.092903,0),I452))</f>
        <v>285</v>
      </c>
      <c r="L452" s="13" t="n">
        <v>44387</v>
      </c>
      <c r="M452" s="14" t="n">
        <f aca="false">IF(OR(H452="",L452=""),"",ROUND((H452-L452)/30.44,1))</f>
        <v>14.5</v>
      </c>
      <c r="N452" s="7" t="str">
        <f aca="false">IF(AND(E452&lt;&gt;"v2008",ISERROR(SEARCH("Villa",B452))),"Commercial-scale","Residential unit")</f>
        <v>Residential unit</v>
      </c>
      <c r="O452" s="7" t="s">
        <v>402</v>
      </c>
    </row>
    <row r="453" customFormat="false" ht="15" hidden="false" customHeight="false" outlineLevel="0" collapsed="false">
      <c r="A453" s="7" t="n">
        <v>1000146381</v>
      </c>
      <c r="B453" s="7" t="s">
        <v>403</v>
      </c>
      <c r="C453" s="7" t="s">
        <v>402</v>
      </c>
      <c r="D453" s="7" t="s">
        <v>93</v>
      </c>
      <c r="E453" s="7" t="s">
        <v>113</v>
      </c>
      <c r="F453" s="7" t="s">
        <v>48</v>
      </c>
      <c r="G453" s="7"/>
      <c r="H453" s="13" t="n">
        <v>44827</v>
      </c>
      <c r="I453" s="10" t="n">
        <v>1882</v>
      </c>
      <c r="J453" s="7" t="s">
        <v>106</v>
      </c>
      <c r="K453" s="10" t="n">
        <f aca="false">IF(I453="","",IF(J453="sq ft",ROUND(I453*0.092903,0),I453))</f>
        <v>175</v>
      </c>
      <c r="L453" s="13" t="n">
        <v>44387</v>
      </c>
      <c r="M453" s="14" t="n">
        <f aca="false">IF(OR(H453="",L453=""),"",ROUND((H453-L453)/30.44,1))</f>
        <v>14.5</v>
      </c>
      <c r="N453" s="7" t="str">
        <f aca="false">IF(AND(E453&lt;&gt;"v2008",ISERROR(SEARCH("Villa",B453))),"Commercial-scale","Residential unit")</f>
        <v>Residential unit</v>
      </c>
      <c r="O453" s="7" t="s">
        <v>402</v>
      </c>
    </row>
    <row r="454" customFormat="false" ht="15" hidden="false" customHeight="false" outlineLevel="0" collapsed="false">
      <c r="A454" s="7" t="n">
        <v>1000146382</v>
      </c>
      <c r="B454" s="7" t="s">
        <v>403</v>
      </c>
      <c r="C454" s="7" t="s">
        <v>402</v>
      </c>
      <c r="D454" s="7" t="s">
        <v>93</v>
      </c>
      <c r="E454" s="7" t="s">
        <v>113</v>
      </c>
      <c r="F454" s="7" t="s">
        <v>48</v>
      </c>
      <c r="G454" s="7"/>
      <c r="H454" s="13" t="n">
        <v>44827</v>
      </c>
      <c r="I454" s="10" t="n">
        <v>1882</v>
      </c>
      <c r="J454" s="7" t="s">
        <v>106</v>
      </c>
      <c r="K454" s="10" t="n">
        <f aca="false">IF(I454="","",IF(J454="sq ft",ROUND(I454*0.092903,0),I454))</f>
        <v>175</v>
      </c>
      <c r="L454" s="13" t="n">
        <v>44387</v>
      </c>
      <c r="M454" s="14" t="n">
        <f aca="false">IF(OR(H454="",L454=""),"",ROUND((H454-L454)/30.44,1))</f>
        <v>14.5</v>
      </c>
      <c r="N454" s="7" t="str">
        <f aca="false">IF(AND(E454&lt;&gt;"v2008",ISERROR(SEARCH("Villa",B454))),"Commercial-scale","Residential unit")</f>
        <v>Residential unit</v>
      </c>
      <c r="O454" s="7" t="s">
        <v>402</v>
      </c>
    </row>
    <row r="455" customFormat="false" ht="15" hidden="false" customHeight="false" outlineLevel="0" collapsed="false">
      <c r="A455" s="7" t="n">
        <v>1000146383</v>
      </c>
      <c r="B455" s="7" t="s">
        <v>403</v>
      </c>
      <c r="C455" s="7" t="s">
        <v>402</v>
      </c>
      <c r="D455" s="7" t="s">
        <v>93</v>
      </c>
      <c r="E455" s="7" t="s">
        <v>113</v>
      </c>
      <c r="F455" s="7" t="s">
        <v>48</v>
      </c>
      <c r="G455" s="7"/>
      <c r="H455" s="13" t="n">
        <v>44827</v>
      </c>
      <c r="I455" s="10" t="n">
        <v>1882</v>
      </c>
      <c r="J455" s="7" t="s">
        <v>106</v>
      </c>
      <c r="K455" s="10" t="n">
        <f aca="false">IF(I455="","",IF(J455="sq ft",ROUND(I455*0.092903,0),I455))</f>
        <v>175</v>
      </c>
      <c r="L455" s="13" t="n">
        <v>44387</v>
      </c>
      <c r="M455" s="14" t="n">
        <f aca="false">IF(OR(H455="",L455=""),"",ROUND((H455-L455)/30.44,1))</f>
        <v>14.5</v>
      </c>
      <c r="N455" s="7" t="str">
        <f aca="false">IF(AND(E455&lt;&gt;"v2008",ISERROR(SEARCH("Villa",B455))),"Commercial-scale","Residential unit")</f>
        <v>Residential unit</v>
      </c>
      <c r="O455" s="7" t="s">
        <v>402</v>
      </c>
    </row>
    <row r="456" customFormat="false" ht="15" hidden="false" customHeight="false" outlineLevel="0" collapsed="false">
      <c r="A456" s="7" t="n">
        <v>1000146384</v>
      </c>
      <c r="B456" s="7" t="s">
        <v>405</v>
      </c>
      <c r="C456" s="7" t="s">
        <v>402</v>
      </c>
      <c r="D456" s="7" t="s">
        <v>93</v>
      </c>
      <c r="E456" s="7" t="s">
        <v>113</v>
      </c>
      <c r="F456" s="7" t="s">
        <v>48</v>
      </c>
      <c r="G456" s="7"/>
      <c r="H456" s="13" t="n">
        <v>44827</v>
      </c>
      <c r="I456" s="10" t="n">
        <v>3220</v>
      </c>
      <c r="J456" s="7" t="s">
        <v>106</v>
      </c>
      <c r="K456" s="10" t="n">
        <f aca="false">IF(I456="","",IF(J456="sq ft",ROUND(I456*0.092903,0),I456))</f>
        <v>299</v>
      </c>
      <c r="L456" s="13" t="n">
        <v>44387</v>
      </c>
      <c r="M456" s="14" t="n">
        <f aca="false">IF(OR(H456="",L456=""),"",ROUND((H456-L456)/30.44,1))</f>
        <v>14.5</v>
      </c>
      <c r="N456" s="7" t="str">
        <f aca="false">IF(AND(E456&lt;&gt;"v2008",ISERROR(SEARCH("Villa",B456))),"Commercial-scale","Residential unit")</f>
        <v>Residential unit</v>
      </c>
      <c r="O456" s="7" t="s">
        <v>402</v>
      </c>
    </row>
    <row r="457" customFormat="false" ht="15" hidden="false" customHeight="false" outlineLevel="0" collapsed="false">
      <c r="A457" s="7" t="n">
        <v>1000146385</v>
      </c>
      <c r="B457" s="7" t="s">
        <v>403</v>
      </c>
      <c r="C457" s="7" t="s">
        <v>402</v>
      </c>
      <c r="D457" s="7" t="s">
        <v>93</v>
      </c>
      <c r="E457" s="7" t="s">
        <v>113</v>
      </c>
      <c r="F457" s="7" t="s">
        <v>48</v>
      </c>
      <c r="G457" s="7"/>
      <c r="H457" s="13" t="n">
        <v>44827</v>
      </c>
      <c r="I457" s="10" t="n">
        <v>1882</v>
      </c>
      <c r="J457" s="7" t="s">
        <v>106</v>
      </c>
      <c r="K457" s="10" t="n">
        <f aca="false">IF(I457="","",IF(J457="sq ft",ROUND(I457*0.092903,0),I457))</f>
        <v>175</v>
      </c>
      <c r="L457" s="13" t="n">
        <v>44387</v>
      </c>
      <c r="M457" s="14" t="n">
        <f aca="false">IF(OR(H457="",L457=""),"",ROUND((H457-L457)/30.44,1))</f>
        <v>14.5</v>
      </c>
      <c r="N457" s="7" t="str">
        <f aca="false">IF(AND(E457&lt;&gt;"v2008",ISERROR(SEARCH("Villa",B457))),"Commercial-scale","Residential unit")</f>
        <v>Residential unit</v>
      </c>
      <c r="O457" s="7" t="s">
        <v>402</v>
      </c>
    </row>
    <row r="458" customFormat="false" ht="15" hidden="false" customHeight="false" outlineLevel="0" collapsed="false">
      <c r="A458" s="7" t="n">
        <v>1000146379</v>
      </c>
      <c r="B458" s="7" t="s">
        <v>403</v>
      </c>
      <c r="C458" s="7" t="s">
        <v>402</v>
      </c>
      <c r="D458" s="7" t="s">
        <v>93</v>
      </c>
      <c r="E458" s="7" t="s">
        <v>113</v>
      </c>
      <c r="F458" s="7" t="s">
        <v>48</v>
      </c>
      <c r="G458" s="7"/>
      <c r="H458" s="13" t="n">
        <v>44827</v>
      </c>
      <c r="I458" s="10" t="n">
        <v>1882</v>
      </c>
      <c r="J458" s="7" t="s">
        <v>106</v>
      </c>
      <c r="K458" s="10" t="n">
        <f aca="false">IF(I458="","",IF(J458="sq ft",ROUND(I458*0.092903,0),I458))</f>
        <v>175</v>
      </c>
      <c r="L458" s="13" t="n">
        <v>44387</v>
      </c>
      <c r="M458" s="14" t="n">
        <f aca="false">IF(OR(H458="",L458=""),"",ROUND((H458-L458)/30.44,1))</f>
        <v>14.5</v>
      </c>
      <c r="N458" s="7" t="str">
        <f aca="false">IF(AND(E458&lt;&gt;"v2008",ISERROR(SEARCH("Villa",B458))),"Commercial-scale","Residential unit")</f>
        <v>Residential unit</v>
      </c>
      <c r="O458" s="7" t="s">
        <v>402</v>
      </c>
    </row>
    <row r="459" customFormat="false" ht="15" hidden="false" customHeight="false" outlineLevel="0" collapsed="false">
      <c r="A459" s="7" t="n">
        <v>1000146394</v>
      </c>
      <c r="B459" s="7" t="s">
        <v>403</v>
      </c>
      <c r="C459" s="7" t="s">
        <v>402</v>
      </c>
      <c r="D459" s="7" t="s">
        <v>93</v>
      </c>
      <c r="E459" s="7" t="s">
        <v>113</v>
      </c>
      <c r="F459" s="7" t="s">
        <v>48</v>
      </c>
      <c r="G459" s="7"/>
      <c r="H459" s="13" t="n">
        <v>44827</v>
      </c>
      <c r="I459" s="10" t="n">
        <v>1882</v>
      </c>
      <c r="J459" s="7" t="s">
        <v>106</v>
      </c>
      <c r="K459" s="10" t="n">
        <f aca="false">IF(I459="","",IF(J459="sq ft",ROUND(I459*0.092903,0),I459))</f>
        <v>175</v>
      </c>
      <c r="L459" s="13" t="n">
        <v>44387</v>
      </c>
      <c r="M459" s="14" t="n">
        <f aca="false">IF(OR(H459="",L459=""),"",ROUND((H459-L459)/30.44,1))</f>
        <v>14.5</v>
      </c>
      <c r="N459" s="7" t="str">
        <f aca="false">IF(AND(E459&lt;&gt;"v2008",ISERROR(SEARCH("Villa",B459))),"Commercial-scale","Residential unit")</f>
        <v>Residential unit</v>
      </c>
      <c r="O459" s="7" t="s">
        <v>402</v>
      </c>
    </row>
    <row r="460" customFormat="false" ht="15" hidden="false" customHeight="false" outlineLevel="0" collapsed="false">
      <c r="A460" s="7" t="n">
        <v>1000146389</v>
      </c>
      <c r="B460" s="7" t="s">
        <v>403</v>
      </c>
      <c r="C460" s="7" t="s">
        <v>402</v>
      </c>
      <c r="D460" s="7" t="s">
        <v>93</v>
      </c>
      <c r="E460" s="7" t="s">
        <v>113</v>
      </c>
      <c r="F460" s="7" t="s">
        <v>48</v>
      </c>
      <c r="G460" s="7"/>
      <c r="H460" s="13" t="n">
        <v>44827</v>
      </c>
      <c r="I460" s="10" t="n">
        <v>1882</v>
      </c>
      <c r="J460" s="7" t="s">
        <v>106</v>
      </c>
      <c r="K460" s="10" t="n">
        <f aca="false">IF(I460="","",IF(J460="sq ft",ROUND(I460*0.092903,0),I460))</f>
        <v>175</v>
      </c>
      <c r="L460" s="13" t="n">
        <v>44387</v>
      </c>
      <c r="M460" s="14" t="n">
        <f aca="false">IF(OR(H460="",L460=""),"",ROUND((H460-L460)/30.44,1))</f>
        <v>14.5</v>
      </c>
      <c r="N460" s="7" t="str">
        <f aca="false">IF(AND(E460&lt;&gt;"v2008",ISERROR(SEARCH("Villa",B460))),"Commercial-scale","Residential unit")</f>
        <v>Residential unit</v>
      </c>
      <c r="O460" s="7" t="s">
        <v>402</v>
      </c>
    </row>
    <row r="461" customFormat="false" ht="15" hidden="false" customHeight="false" outlineLevel="0" collapsed="false">
      <c r="A461" s="7" t="n">
        <v>1000146387</v>
      </c>
      <c r="B461" s="7" t="s">
        <v>403</v>
      </c>
      <c r="C461" s="7" t="s">
        <v>402</v>
      </c>
      <c r="D461" s="7" t="s">
        <v>93</v>
      </c>
      <c r="E461" s="7" t="s">
        <v>113</v>
      </c>
      <c r="F461" s="7" t="s">
        <v>48</v>
      </c>
      <c r="G461" s="7"/>
      <c r="H461" s="13" t="n">
        <v>44827</v>
      </c>
      <c r="I461" s="10" t="n">
        <v>1882</v>
      </c>
      <c r="J461" s="7" t="s">
        <v>106</v>
      </c>
      <c r="K461" s="10" t="n">
        <f aca="false">IF(I461="","",IF(J461="sq ft",ROUND(I461*0.092903,0),I461))</f>
        <v>175</v>
      </c>
      <c r="L461" s="13" t="n">
        <v>44387</v>
      </c>
      <c r="M461" s="14" t="n">
        <f aca="false">IF(OR(H461="",L461=""),"",ROUND((H461-L461)/30.44,1))</f>
        <v>14.5</v>
      </c>
      <c r="N461" s="7" t="str">
        <f aca="false">IF(AND(E461&lt;&gt;"v2008",ISERROR(SEARCH("Villa",B461))),"Commercial-scale","Residential unit")</f>
        <v>Residential unit</v>
      </c>
      <c r="O461" s="7" t="s">
        <v>402</v>
      </c>
    </row>
    <row r="462" customFormat="false" ht="15" hidden="false" customHeight="false" outlineLevel="0" collapsed="false">
      <c r="A462" s="7" t="n">
        <v>1000146396</v>
      </c>
      <c r="B462" s="7" t="s">
        <v>403</v>
      </c>
      <c r="C462" s="7" t="s">
        <v>402</v>
      </c>
      <c r="D462" s="7" t="s">
        <v>93</v>
      </c>
      <c r="E462" s="7" t="s">
        <v>113</v>
      </c>
      <c r="F462" s="7" t="s">
        <v>48</v>
      </c>
      <c r="G462" s="7"/>
      <c r="H462" s="13" t="n">
        <v>44827</v>
      </c>
      <c r="I462" s="10" t="n">
        <v>1882</v>
      </c>
      <c r="J462" s="7" t="s">
        <v>106</v>
      </c>
      <c r="K462" s="10" t="n">
        <f aca="false">IF(I462="","",IF(J462="sq ft",ROUND(I462*0.092903,0),I462))</f>
        <v>175</v>
      </c>
      <c r="L462" s="13" t="n">
        <v>44387</v>
      </c>
      <c r="M462" s="14" t="n">
        <f aca="false">IF(OR(H462="",L462=""),"",ROUND((H462-L462)/30.44,1))</f>
        <v>14.5</v>
      </c>
      <c r="N462" s="7" t="str">
        <f aca="false">IF(AND(E462&lt;&gt;"v2008",ISERROR(SEARCH("Villa",B462))),"Commercial-scale","Residential unit")</f>
        <v>Residential unit</v>
      </c>
      <c r="O462" s="7" t="s">
        <v>402</v>
      </c>
    </row>
    <row r="463" customFormat="false" ht="15" hidden="false" customHeight="false" outlineLevel="0" collapsed="false">
      <c r="A463" s="7" t="n">
        <v>1000146388</v>
      </c>
      <c r="B463" s="7" t="s">
        <v>403</v>
      </c>
      <c r="C463" s="7" t="s">
        <v>402</v>
      </c>
      <c r="D463" s="7" t="s">
        <v>93</v>
      </c>
      <c r="E463" s="7" t="s">
        <v>113</v>
      </c>
      <c r="F463" s="7" t="s">
        <v>48</v>
      </c>
      <c r="G463" s="7"/>
      <c r="H463" s="13" t="n">
        <v>44827</v>
      </c>
      <c r="I463" s="10" t="n">
        <v>1882</v>
      </c>
      <c r="J463" s="7" t="s">
        <v>106</v>
      </c>
      <c r="K463" s="10" t="n">
        <f aca="false">IF(I463="","",IF(J463="sq ft",ROUND(I463*0.092903,0),I463))</f>
        <v>175</v>
      </c>
      <c r="L463" s="13" t="n">
        <v>44387</v>
      </c>
      <c r="M463" s="14" t="n">
        <f aca="false">IF(OR(H463="",L463=""),"",ROUND((H463-L463)/30.44,1))</f>
        <v>14.5</v>
      </c>
      <c r="N463" s="7" t="str">
        <f aca="false">IF(AND(E463&lt;&gt;"v2008",ISERROR(SEARCH("Villa",B463))),"Commercial-scale","Residential unit")</f>
        <v>Residential unit</v>
      </c>
      <c r="O463" s="7" t="s">
        <v>402</v>
      </c>
    </row>
    <row r="464" customFormat="false" ht="15" hidden="false" customHeight="false" outlineLevel="0" collapsed="false">
      <c r="A464" s="7" t="n">
        <v>1000146395</v>
      </c>
      <c r="B464" s="7" t="s">
        <v>403</v>
      </c>
      <c r="C464" s="7" t="s">
        <v>402</v>
      </c>
      <c r="D464" s="7" t="s">
        <v>93</v>
      </c>
      <c r="E464" s="7" t="s">
        <v>113</v>
      </c>
      <c r="F464" s="7" t="s">
        <v>48</v>
      </c>
      <c r="G464" s="7"/>
      <c r="H464" s="13" t="n">
        <v>44827</v>
      </c>
      <c r="I464" s="10" t="n">
        <v>1882</v>
      </c>
      <c r="J464" s="7" t="s">
        <v>106</v>
      </c>
      <c r="K464" s="10" t="n">
        <f aca="false">IF(I464="","",IF(J464="sq ft",ROUND(I464*0.092903,0),I464))</f>
        <v>175</v>
      </c>
      <c r="L464" s="13" t="n">
        <v>44387</v>
      </c>
      <c r="M464" s="14" t="n">
        <f aca="false">IF(OR(H464="",L464=""),"",ROUND((H464-L464)/30.44,1))</f>
        <v>14.5</v>
      </c>
      <c r="N464" s="7" t="str">
        <f aca="false">IF(AND(E464&lt;&gt;"v2008",ISERROR(SEARCH("Villa",B464))),"Commercial-scale","Residential unit")</f>
        <v>Residential unit</v>
      </c>
      <c r="O464" s="7" t="s">
        <v>402</v>
      </c>
    </row>
    <row r="465" customFormat="false" ht="15" hidden="false" customHeight="false" outlineLevel="0" collapsed="false">
      <c r="A465" s="7" t="n">
        <v>1000146392</v>
      </c>
      <c r="B465" s="7" t="s">
        <v>403</v>
      </c>
      <c r="C465" s="7" t="s">
        <v>402</v>
      </c>
      <c r="D465" s="7" t="s">
        <v>93</v>
      </c>
      <c r="E465" s="7" t="s">
        <v>113</v>
      </c>
      <c r="F465" s="7" t="s">
        <v>48</v>
      </c>
      <c r="G465" s="7"/>
      <c r="H465" s="13" t="n">
        <v>44827</v>
      </c>
      <c r="I465" s="10" t="n">
        <v>1882</v>
      </c>
      <c r="J465" s="7" t="s">
        <v>106</v>
      </c>
      <c r="K465" s="10" t="n">
        <f aca="false">IF(I465="","",IF(J465="sq ft",ROUND(I465*0.092903,0),I465))</f>
        <v>175</v>
      </c>
      <c r="L465" s="13" t="n">
        <v>44387</v>
      </c>
      <c r="M465" s="14" t="n">
        <f aca="false">IF(OR(H465="",L465=""),"",ROUND((H465-L465)/30.44,1))</f>
        <v>14.5</v>
      </c>
      <c r="N465" s="7" t="str">
        <f aca="false">IF(AND(E465&lt;&gt;"v2008",ISERROR(SEARCH("Villa",B465))),"Commercial-scale","Residential unit")</f>
        <v>Residential unit</v>
      </c>
      <c r="O465" s="7" t="s">
        <v>402</v>
      </c>
    </row>
    <row r="466" customFormat="false" ht="15" hidden="false" customHeight="false" outlineLevel="0" collapsed="false">
      <c r="A466" s="7" t="n">
        <v>1000146391</v>
      </c>
      <c r="B466" s="7" t="s">
        <v>403</v>
      </c>
      <c r="C466" s="7" t="s">
        <v>402</v>
      </c>
      <c r="D466" s="7" t="s">
        <v>93</v>
      </c>
      <c r="E466" s="7" t="s">
        <v>113</v>
      </c>
      <c r="F466" s="7" t="s">
        <v>48</v>
      </c>
      <c r="G466" s="7"/>
      <c r="H466" s="13" t="n">
        <v>44827</v>
      </c>
      <c r="I466" s="10" t="n">
        <v>1882</v>
      </c>
      <c r="J466" s="7" t="s">
        <v>106</v>
      </c>
      <c r="K466" s="10" t="n">
        <f aca="false">IF(I466="","",IF(J466="sq ft",ROUND(I466*0.092903,0),I466))</f>
        <v>175</v>
      </c>
      <c r="L466" s="13" t="n">
        <v>44387</v>
      </c>
      <c r="M466" s="14" t="n">
        <f aca="false">IF(OR(H466="",L466=""),"",ROUND((H466-L466)/30.44,1))</f>
        <v>14.5</v>
      </c>
      <c r="N466" s="7" t="str">
        <f aca="false">IF(AND(E466&lt;&gt;"v2008",ISERROR(SEARCH("Villa",B466))),"Commercial-scale","Residential unit")</f>
        <v>Residential unit</v>
      </c>
      <c r="O466" s="7" t="s">
        <v>402</v>
      </c>
    </row>
    <row r="467" customFormat="false" ht="15" hidden="false" customHeight="false" outlineLevel="0" collapsed="false">
      <c r="A467" s="7" t="n">
        <v>1000146390</v>
      </c>
      <c r="B467" s="7" t="s">
        <v>403</v>
      </c>
      <c r="C467" s="7" t="s">
        <v>402</v>
      </c>
      <c r="D467" s="7" t="s">
        <v>93</v>
      </c>
      <c r="E467" s="7" t="s">
        <v>113</v>
      </c>
      <c r="F467" s="7" t="s">
        <v>48</v>
      </c>
      <c r="G467" s="7"/>
      <c r="H467" s="13" t="n">
        <v>44827</v>
      </c>
      <c r="I467" s="10" t="n">
        <v>1882</v>
      </c>
      <c r="J467" s="7" t="s">
        <v>106</v>
      </c>
      <c r="K467" s="10" t="n">
        <f aca="false">IF(I467="","",IF(J467="sq ft",ROUND(I467*0.092903,0),I467))</f>
        <v>175</v>
      </c>
      <c r="L467" s="13" t="n">
        <v>44387</v>
      </c>
      <c r="M467" s="14" t="n">
        <f aca="false">IF(OR(H467="",L467=""),"",ROUND((H467-L467)/30.44,1))</f>
        <v>14.5</v>
      </c>
      <c r="N467" s="7" t="str">
        <f aca="false">IF(AND(E467&lt;&gt;"v2008",ISERROR(SEARCH("Villa",B467))),"Commercial-scale","Residential unit")</f>
        <v>Residential unit</v>
      </c>
      <c r="O467" s="7" t="s">
        <v>402</v>
      </c>
    </row>
    <row r="468" customFormat="false" ht="15" hidden="false" customHeight="false" outlineLevel="0" collapsed="false">
      <c r="A468" s="7" t="n">
        <v>1000133760</v>
      </c>
      <c r="B468" s="7" t="s">
        <v>406</v>
      </c>
      <c r="C468" s="7" t="s">
        <v>56</v>
      </c>
      <c r="D468" s="7" t="s">
        <v>93</v>
      </c>
      <c r="E468" s="7" t="s">
        <v>94</v>
      </c>
      <c r="F468" s="7" t="s">
        <v>49</v>
      </c>
      <c r="G468" s="7" t="n">
        <v>63</v>
      </c>
      <c r="H468" s="13" t="n">
        <v>44817</v>
      </c>
      <c r="I468" s="10" t="n">
        <v>14316</v>
      </c>
      <c r="J468" s="7" t="s">
        <v>95</v>
      </c>
      <c r="K468" s="10" t="n">
        <f aca="false">IF(I468="","",IF(J468="sq ft",ROUND(I468*0.092903,0),I468))</f>
        <v>14316</v>
      </c>
      <c r="L468" s="13" t="n">
        <v>44052</v>
      </c>
      <c r="M468" s="14" t="n">
        <f aca="false">IF(OR(H468="",L468=""),"",ROUND((H468-L468)/30.44,1))</f>
        <v>25.1</v>
      </c>
      <c r="N468" s="7" t="str">
        <f aca="false">IF(AND(E468&lt;&gt;"v2008",ISERROR(SEARCH("Villa",B468))),"Commercial-scale","Residential unit")</f>
        <v>Commercial-scale</v>
      </c>
      <c r="O468" s="7" t="s">
        <v>56</v>
      </c>
    </row>
    <row r="469" customFormat="false" ht="15" hidden="false" customHeight="false" outlineLevel="0" collapsed="false">
      <c r="A469" s="7" t="n">
        <v>1000098920</v>
      </c>
      <c r="B469" s="7" t="s">
        <v>407</v>
      </c>
      <c r="C469" s="7" t="s">
        <v>408</v>
      </c>
      <c r="D469" s="7" t="s">
        <v>93</v>
      </c>
      <c r="E469" s="7" t="s">
        <v>94</v>
      </c>
      <c r="F469" s="7" t="s">
        <v>49</v>
      </c>
      <c r="G469" s="7" t="n">
        <v>67</v>
      </c>
      <c r="H469" s="13" t="n">
        <v>44760</v>
      </c>
      <c r="I469" s="10" t="n">
        <v>47560</v>
      </c>
      <c r="J469" s="7" t="s">
        <v>95</v>
      </c>
      <c r="K469" s="10" t="n">
        <f aca="false">IF(I469="","",IF(J469="sq ft",ROUND(I469*0.092903,0),I469))</f>
        <v>47560</v>
      </c>
      <c r="L469" s="13" t="n">
        <v>42813</v>
      </c>
      <c r="M469" s="14" t="n">
        <f aca="false">IF(OR(H469="",L469=""),"",ROUND((H469-L469)/30.44,1))</f>
        <v>64</v>
      </c>
      <c r="N469" s="7" t="str">
        <f aca="false">IF(AND(E469&lt;&gt;"v2008",ISERROR(SEARCH("Villa",B469))),"Commercial-scale","Residential unit")</f>
        <v>Commercial-scale</v>
      </c>
      <c r="O469" s="7" t="s">
        <v>408</v>
      </c>
    </row>
    <row r="470" customFormat="false" ht="15" hidden="false" customHeight="false" outlineLevel="0" collapsed="false">
      <c r="A470" s="7" t="n">
        <v>1000012695</v>
      </c>
      <c r="B470" s="7" t="s">
        <v>409</v>
      </c>
      <c r="C470" s="7" t="s">
        <v>54</v>
      </c>
      <c r="D470" s="7" t="s">
        <v>93</v>
      </c>
      <c r="E470" s="7" t="s">
        <v>129</v>
      </c>
      <c r="F470" s="7" t="s">
        <v>49</v>
      </c>
      <c r="G470" s="7" t="n">
        <v>71</v>
      </c>
      <c r="H470" s="13" t="n">
        <v>44741</v>
      </c>
      <c r="I470" s="10" t="n">
        <v>1620035</v>
      </c>
      <c r="J470" s="7" t="s">
        <v>106</v>
      </c>
      <c r="K470" s="10" t="n">
        <f aca="false">IF(I470="","",IF(J470="sq ft",ROUND(I470*0.092903,0),I470))</f>
        <v>150506</v>
      </c>
      <c r="L470" s="13" t="n">
        <v>40576</v>
      </c>
      <c r="M470" s="14" t="n">
        <f aca="false">IF(OR(H470="",L470=""),"",ROUND((H470-L470)/30.44,1))</f>
        <v>136.8</v>
      </c>
      <c r="N470" s="7" t="str">
        <f aca="false">IF(AND(E470&lt;&gt;"v2008",ISERROR(SEARCH("Villa",B470))),"Commercial-scale","Residential unit")</f>
        <v>Commercial-scale</v>
      </c>
      <c r="O470" s="7" t="s">
        <v>54</v>
      </c>
    </row>
    <row r="471" customFormat="false" ht="15" hidden="false" customHeight="false" outlineLevel="0" collapsed="false">
      <c r="A471" s="7" t="n">
        <v>1000120374</v>
      </c>
      <c r="B471" s="7" t="s">
        <v>410</v>
      </c>
      <c r="C471" s="7" t="s">
        <v>55</v>
      </c>
      <c r="D471" s="7" t="s">
        <v>93</v>
      </c>
      <c r="E471" s="7" t="s">
        <v>94</v>
      </c>
      <c r="F471" s="7" t="s">
        <v>51</v>
      </c>
      <c r="G471" s="7" t="n">
        <v>43</v>
      </c>
      <c r="H471" s="13" t="n">
        <v>44671</v>
      </c>
      <c r="I471" s="10" t="n">
        <v>82340</v>
      </c>
      <c r="J471" s="7" t="s">
        <v>95</v>
      </c>
      <c r="K471" s="10" t="n">
        <f aca="false">IF(I471="","",IF(J471="sq ft",ROUND(I471*0.092903,0),I471))</f>
        <v>82340</v>
      </c>
      <c r="L471" s="13" t="n">
        <v>43627</v>
      </c>
      <c r="M471" s="14" t="n">
        <f aca="false">IF(OR(H471="",L471=""),"",ROUND((H471-L471)/30.44,1))</f>
        <v>34.3</v>
      </c>
      <c r="N471" s="7" t="str">
        <f aca="false">IF(AND(E471&lt;&gt;"v2008",ISERROR(SEARCH("Villa",B471))),"Commercial-scale","Residential unit")</f>
        <v>Commercial-scale</v>
      </c>
      <c r="O471" s="7" t="s">
        <v>55</v>
      </c>
    </row>
    <row r="472" customFormat="false" ht="15" hidden="false" customHeight="false" outlineLevel="0" collapsed="false">
      <c r="A472" s="7" t="n">
        <v>1000119970</v>
      </c>
      <c r="B472" s="7" t="s">
        <v>411</v>
      </c>
      <c r="C472" s="7" t="s">
        <v>55</v>
      </c>
      <c r="D472" s="7" t="s">
        <v>93</v>
      </c>
      <c r="E472" s="7" t="s">
        <v>94</v>
      </c>
      <c r="F472" s="7" t="s">
        <v>49</v>
      </c>
      <c r="G472" s="7" t="n">
        <v>61</v>
      </c>
      <c r="H472" s="13" t="n">
        <v>44651</v>
      </c>
      <c r="I472" s="10" t="n">
        <v>12292</v>
      </c>
      <c r="J472" s="7" t="s">
        <v>95</v>
      </c>
      <c r="K472" s="10" t="n">
        <f aca="false">IF(I472="","",IF(J472="sq ft",ROUND(I472*0.092903,0),I472))</f>
        <v>12292</v>
      </c>
      <c r="L472" s="13" t="n">
        <v>43614</v>
      </c>
      <c r="M472" s="14" t="n">
        <f aca="false">IF(OR(H472="",L472=""),"",ROUND((H472-L472)/30.44,1))</f>
        <v>34.1</v>
      </c>
      <c r="N472" s="7" t="str">
        <f aca="false">IF(AND(E472&lt;&gt;"v2008",ISERROR(SEARCH("Villa",B472))),"Commercial-scale","Residential unit")</f>
        <v>Commercial-scale</v>
      </c>
      <c r="O472" s="7" t="s">
        <v>55</v>
      </c>
    </row>
    <row r="473" customFormat="false" ht="15" hidden="false" customHeight="false" outlineLevel="0" collapsed="false">
      <c r="A473" s="7" t="n">
        <v>1000133365</v>
      </c>
      <c r="B473" s="7" t="s">
        <v>412</v>
      </c>
      <c r="C473" s="7" t="s">
        <v>304</v>
      </c>
      <c r="D473" s="7" t="s">
        <v>93</v>
      </c>
      <c r="E473" s="7" t="s">
        <v>113</v>
      </c>
      <c r="F473" s="7" t="s">
        <v>48</v>
      </c>
      <c r="G473" s="7"/>
      <c r="H473" s="13" t="n">
        <v>44621</v>
      </c>
      <c r="I473" s="10" t="n">
        <v>5146</v>
      </c>
      <c r="J473" s="7" t="s">
        <v>106</v>
      </c>
      <c r="K473" s="10" t="n">
        <f aca="false">IF(I473="","",IF(J473="sq ft",ROUND(I473*0.092903,0),I473))</f>
        <v>478</v>
      </c>
      <c r="L473" s="13" t="n">
        <v>44036</v>
      </c>
      <c r="M473" s="14" t="n">
        <f aca="false">IF(OR(H473="",L473=""),"",ROUND((H473-L473)/30.44,1))</f>
        <v>19.2</v>
      </c>
      <c r="N473" s="7" t="str">
        <f aca="false">IF(AND(E473&lt;&gt;"v2008",ISERROR(SEARCH("Villa",B473))),"Commercial-scale","Residential unit")</f>
        <v>Residential unit</v>
      </c>
      <c r="O473" s="7" t="s">
        <v>304</v>
      </c>
    </row>
    <row r="474" customFormat="false" ht="15" hidden="false" customHeight="false" outlineLevel="0" collapsed="false">
      <c r="A474" s="7" t="n">
        <v>1000078659</v>
      </c>
      <c r="B474" s="7" t="s">
        <v>413</v>
      </c>
      <c r="C474" s="7" t="s">
        <v>133</v>
      </c>
      <c r="D474" s="7" t="s">
        <v>93</v>
      </c>
      <c r="E474" s="7" t="s">
        <v>129</v>
      </c>
      <c r="F474" s="7" t="s">
        <v>48</v>
      </c>
      <c r="G474" s="7" t="n">
        <v>80</v>
      </c>
      <c r="H474" s="13" t="n">
        <v>44586</v>
      </c>
      <c r="I474" s="10" t="n">
        <v>51212</v>
      </c>
      <c r="J474" s="7" t="s">
        <v>106</v>
      </c>
      <c r="K474" s="10" t="n">
        <f aca="false">IF(I474="","",IF(J474="sq ft",ROUND(I474*0.092903,0),I474))</f>
        <v>4758</v>
      </c>
      <c r="L474" s="13" t="n">
        <v>42641</v>
      </c>
      <c r="M474" s="14" t="n">
        <f aca="false">IF(OR(H474="",L474=""),"",ROUND((H474-L474)/30.44,1))</f>
        <v>63.9</v>
      </c>
      <c r="N474" s="7" t="str">
        <f aca="false">IF(AND(E474&lt;&gt;"v2008",ISERROR(SEARCH("Villa",B474))),"Commercial-scale","Residential unit")</f>
        <v>Commercial-scale</v>
      </c>
      <c r="O474" s="7" t="s">
        <v>54</v>
      </c>
    </row>
    <row r="475" customFormat="false" ht="15" hidden="false" customHeight="false" outlineLevel="0" collapsed="false">
      <c r="A475" s="7" t="n">
        <v>1000078648</v>
      </c>
      <c r="B475" s="7" t="s">
        <v>414</v>
      </c>
      <c r="C475" s="7" t="s">
        <v>133</v>
      </c>
      <c r="D475" s="7" t="s">
        <v>93</v>
      </c>
      <c r="E475" s="7" t="s">
        <v>129</v>
      </c>
      <c r="F475" s="7" t="s">
        <v>48</v>
      </c>
      <c r="G475" s="7" t="n">
        <v>80</v>
      </c>
      <c r="H475" s="13" t="n">
        <v>44586</v>
      </c>
      <c r="I475" s="10" t="n">
        <v>50430</v>
      </c>
      <c r="J475" s="7" t="s">
        <v>106</v>
      </c>
      <c r="K475" s="10" t="n">
        <f aca="false">IF(I475="","",IF(J475="sq ft",ROUND(I475*0.092903,0),I475))</f>
        <v>4685</v>
      </c>
      <c r="L475" s="13" t="n">
        <v>42641</v>
      </c>
      <c r="M475" s="14" t="n">
        <f aca="false">IF(OR(H475="",L475=""),"",ROUND((H475-L475)/30.44,1))</f>
        <v>63.9</v>
      </c>
      <c r="N475" s="7" t="str">
        <f aca="false">IF(AND(E475&lt;&gt;"v2008",ISERROR(SEARCH("Villa",B475))),"Commercial-scale","Residential unit")</f>
        <v>Commercial-scale</v>
      </c>
      <c r="O475" s="7" t="s">
        <v>54</v>
      </c>
    </row>
    <row r="476" customFormat="false" ht="15" hidden="false" customHeight="false" outlineLevel="0" collapsed="false">
      <c r="A476" s="7" t="n">
        <v>1000078649</v>
      </c>
      <c r="B476" s="7" t="s">
        <v>415</v>
      </c>
      <c r="C476" s="7" t="s">
        <v>133</v>
      </c>
      <c r="D476" s="7" t="s">
        <v>93</v>
      </c>
      <c r="E476" s="7" t="s">
        <v>129</v>
      </c>
      <c r="F476" s="7" t="s">
        <v>48</v>
      </c>
      <c r="G476" s="7" t="n">
        <v>80</v>
      </c>
      <c r="H476" s="13" t="n">
        <v>44545</v>
      </c>
      <c r="I476" s="10" t="n">
        <v>17238</v>
      </c>
      <c r="J476" s="7" t="s">
        <v>106</v>
      </c>
      <c r="K476" s="10" t="n">
        <f aca="false">IF(I476="","",IF(J476="sq ft",ROUND(I476*0.092903,0),I476))</f>
        <v>1601</v>
      </c>
      <c r="L476" s="13" t="n">
        <v>42641</v>
      </c>
      <c r="M476" s="14" t="n">
        <f aca="false">IF(OR(H476="",L476=""),"",ROUND((H476-L476)/30.44,1))</f>
        <v>62.5</v>
      </c>
      <c r="N476" s="7" t="str">
        <f aca="false">IF(AND(E476&lt;&gt;"v2008",ISERROR(SEARCH("Villa",B476))),"Commercial-scale","Residential unit")</f>
        <v>Commercial-scale</v>
      </c>
      <c r="O476" s="7" t="s">
        <v>54</v>
      </c>
    </row>
    <row r="477" customFormat="false" ht="15" hidden="false" customHeight="false" outlineLevel="0" collapsed="false">
      <c r="A477" s="7" t="n">
        <v>1000137318</v>
      </c>
      <c r="B477" s="7" t="s">
        <v>416</v>
      </c>
      <c r="C477" s="7" t="s">
        <v>54</v>
      </c>
      <c r="D477" s="7" t="s">
        <v>93</v>
      </c>
      <c r="E477" s="7" t="s">
        <v>94</v>
      </c>
      <c r="F477" s="7" t="s">
        <v>49</v>
      </c>
      <c r="G477" s="7" t="n">
        <v>71</v>
      </c>
      <c r="H477" s="13" t="n">
        <v>44524</v>
      </c>
      <c r="I477" s="10" t="n">
        <v>837</v>
      </c>
      <c r="J477" s="7" t="s">
        <v>95</v>
      </c>
      <c r="K477" s="10" t="n">
        <f aca="false">IF(I477="","",IF(J477="sq ft",ROUND(I477*0.092903,0),I477))</f>
        <v>837</v>
      </c>
      <c r="L477" s="13" t="n">
        <v>44138</v>
      </c>
      <c r="M477" s="14" t="n">
        <f aca="false">IF(OR(H477="",L477=""),"",ROUND((H477-L477)/30.44,1))</f>
        <v>12.7</v>
      </c>
      <c r="N477" s="7" t="str">
        <f aca="false">IF(AND(E477&lt;&gt;"v2008",ISERROR(SEARCH("Villa",B477))),"Commercial-scale","Residential unit")</f>
        <v>Commercial-scale</v>
      </c>
      <c r="O477" s="7" t="s">
        <v>54</v>
      </c>
    </row>
    <row r="478" customFormat="false" ht="15" hidden="false" customHeight="false" outlineLevel="0" collapsed="false">
      <c r="A478" s="7" t="n">
        <v>1000078658</v>
      </c>
      <c r="B478" s="7" t="s">
        <v>417</v>
      </c>
      <c r="C478" s="7" t="s">
        <v>133</v>
      </c>
      <c r="D478" s="7" t="s">
        <v>93</v>
      </c>
      <c r="E478" s="7" t="s">
        <v>129</v>
      </c>
      <c r="F478" s="7" t="s">
        <v>48</v>
      </c>
      <c r="G478" s="7" t="n">
        <v>87</v>
      </c>
      <c r="H478" s="13" t="n">
        <v>44510</v>
      </c>
      <c r="I478" s="10" t="n">
        <v>49224</v>
      </c>
      <c r="J478" s="7" t="s">
        <v>106</v>
      </c>
      <c r="K478" s="10" t="n">
        <f aca="false">IF(I478="","",IF(J478="sq ft",ROUND(I478*0.092903,0),I478))</f>
        <v>4573</v>
      </c>
      <c r="L478" s="13" t="n">
        <v>42641</v>
      </c>
      <c r="M478" s="14" t="n">
        <f aca="false">IF(OR(H478="",L478=""),"",ROUND((H478-L478)/30.44,1))</f>
        <v>61.4</v>
      </c>
      <c r="N478" s="7" t="str">
        <f aca="false">IF(AND(E478&lt;&gt;"v2008",ISERROR(SEARCH("Villa",B478))),"Commercial-scale","Residential unit")</f>
        <v>Commercial-scale</v>
      </c>
      <c r="O478" s="7" t="s">
        <v>54</v>
      </c>
    </row>
    <row r="479" customFormat="false" ht="15" hidden="false" customHeight="false" outlineLevel="0" collapsed="false">
      <c r="A479" s="7" t="n">
        <v>1000078657</v>
      </c>
      <c r="B479" s="7" t="s">
        <v>418</v>
      </c>
      <c r="C479" s="7" t="s">
        <v>133</v>
      </c>
      <c r="D479" s="7" t="s">
        <v>93</v>
      </c>
      <c r="E479" s="7" t="s">
        <v>129</v>
      </c>
      <c r="F479" s="7" t="s">
        <v>48</v>
      </c>
      <c r="G479" s="7" t="n">
        <v>85</v>
      </c>
      <c r="H479" s="13" t="n">
        <v>44510</v>
      </c>
      <c r="I479" s="10" t="n">
        <v>168555</v>
      </c>
      <c r="J479" s="7" t="s">
        <v>106</v>
      </c>
      <c r="K479" s="10" t="n">
        <f aca="false">IF(I479="","",IF(J479="sq ft",ROUND(I479*0.092903,0),I479))</f>
        <v>15659</v>
      </c>
      <c r="L479" s="13" t="n">
        <v>42641</v>
      </c>
      <c r="M479" s="14" t="n">
        <f aca="false">IF(OR(H479="",L479=""),"",ROUND((H479-L479)/30.44,1))</f>
        <v>61.4</v>
      </c>
      <c r="N479" s="7" t="str">
        <f aca="false">IF(AND(E479&lt;&gt;"v2008",ISERROR(SEARCH("Villa",B479))),"Commercial-scale","Residential unit")</f>
        <v>Commercial-scale</v>
      </c>
      <c r="O479" s="7" t="s">
        <v>54</v>
      </c>
    </row>
    <row r="480" customFormat="false" ht="15" hidden="false" customHeight="false" outlineLevel="0" collapsed="false">
      <c r="A480" s="7" t="n">
        <v>1000098803</v>
      </c>
      <c r="B480" s="7" t="s">
        <v>419</v>
      </c>
      <c r="C480" s="7" t="s">
        <v>109</v>
      </c>
      <c r="D480" s="7" t="s">
        <v>93</v>
      </c>
      <c r="E480" s="7" t="s">
        <v>94</v>
      </c>
      <c r="F480" s="7" t="s">
        <v>51</v>
      </c>
      <c r="G480" s="7" t="n">
        <v>46</v>
      </c>
      <c r="H480" s="13" t="n">
        <v>44466</v>
      </c>
      <c r="I480" s="10" t="n">
        <v>1552</v>
      </c>
      <c r="J480" s="7" t="s">
        <v>95</v>
      </c>
      <c r="K480" s="10" t="n">
        <f aca="false">IF(I480="","",IF(J480="sq ft",ROUND(I480*0.092903,0),I480))</f>
        <v>1552</v>
      </c>
      <c r="L480" s="13" t="n">
        <v>42806</v>
      </c>
      <c r="M480" s="14" t="n">
        <f aca="false">IF(OR(H480="",L480=""),"",ROUND((H480-L480)/30.44,1))</f>
        <v>54.5</v>
      </c>
      <c r="N480" s="7" t="str">
        <f aca="false">IF(AND(E480&lt;&gt;"v2008",ISERROR(SEARCH("Villa",B480))),"Commercial-scale","Residential unit")</f>
        <v>Commercial-scale</v>
      </c>
      <c r="O480" s="7" t="s">
        <v>109</v>
      </c>
    </row>
    <row r="481" customFormat="false" ht="15" hidden="false" customHeight="false" outlineLevel="0" collapsed="false">
      <c r="A481" s="7" t="n">
        <v>1000098824</v>
      </c>
      <c r="B481" s="7" t="s">
        <v>420</v>
      </c>
      <c r="C481" s="7" t="s">
        <v>56</v>
      </c>
      <c r="D481" s="7" t="s">
        <v>93</v>
      </c>
      <c r="E481" s="7" t="s">
        <v>94</v>
      </c>
      <c r="F481" s="7" t="s">
        <v>51</v>
      </c>
      <c r="G481" s="7" t="n">
        <v>48</v>
      </c>
      <c r="H481" s="13" t="n">
        <v>44466</v>
      </c>
      <c r="I481" s="10" t="n">
        <v>191</v>
      </c>
      <c r="J481" s="7" t="s">
        <v>95</v>
      </c>
      <c r="K481" s="10" t="n">
        <f aca="false">IF(I481="","",IF(J481="sq ft",ROUND(I481*0.092903,0),I481))</f>
        <v>191</v>
      </c>
      <c r="L481" s="13" t="n">
        <v>42806</v>
      </c>
      <c r="M481" s="14" t="n">
        <f aca="false">IF(OR(H481="",L481=""),"",ROUND((H481-L481)/30.44,1))</f>
        <v>54.5</v>
      </c>
      <c r="N481" s="7" t="str">
        <f aca="false">IF(AND(E481&lt;&gt;"v2008",ISERROR(SEARCH("Villa",B481))),"Commercial-scale","Residential unit")</f>
        <v>Commercial-scale</v>
      </c>
      <c r="O481" s="7" t="s">
        <v>56</v>
      </c>
    </row>
    <row r="482" customFormat="false" ht="15" hidden="false" customHeight="false" outlineLevel="0" collapsed="false">
      <c r="A482" s="7" t="n">
        <v>1000115597</v>
      </c>
      <c r="B482" s="7" t="s">
        <v>421</v>
      </c>
      <c r="C482" s="7" t="s">
        <v>109</v>
      </c>
      <c r="D482" s="7" t="s">
        <v>93</v>
      </c>
      <c r="E482" s="7" t="s">
        <v>94</v>
      </c>
      <c r="F482" s="7" t="s">
        <v>51</v>
      </c>
      <c r="G482" s="7" t="n">
        <v>42</v>
      </c>
      <c r="H482" s="13" t="n">
        <v>44466</v>
      </c>
      <c r="I482" s="10" t="n">
        <v>879</v>
      </c>
      <c r="J482" s="7" t="s">
        <v>95</v>
      </c>
      <c r="K482" s="10" t="n">
        <f aca="false">IF(I482="","",IF(J482="sq ft",ROUND(I482*0.092903,0),I482))</f>
        <v>879</v>
      </c>
      <c r="L482" s="13" t="n">
        <v>43518</v>
      </c>
      <c r="M482" s="14" t="n">
        <f aca="false">IF(OR(H482="",L482=""),"",ROUND((H482-L482)/30.44,1))</f>
        <v>31.1</v>
      </c>
      <c r="N482" s="7" t="str">
        <f aca="false">IF(AND(E482&lt;&gt;"v2008",ISERROR(SEARCH("Villa",B482))),"Commercial-scale","Residential unit")</f>
        <v>Commercial-scale</v>
      </c>
      <c r="O482" s="7" t="s">
        <v>109</v>
      </c>
    </row>
    <row r="483" customFormat="false" ht="15" hidden="false" customHeight="false" outlineLevel="0" collapsed="false">
      <c r="A483" s="7" t="n">
        <v>1000098793</v>
      </c>
      <c r="B483" s="7" t="s">
        <v>422</v>
      </c>
      <c r="C483" s="7" t="s">
        <v>56</v>
      </c>
      <c r="D483" s="7" t="s">
        <v>93</v>
      </c>
      <c r="E483" s="7" t="s">
        <v>94</v>
      </c>
      <c r="F483" s="7" t="s">
        <v>51</v>
      </c>
      <c r="G483" s="7" t="n">
        <v>42</v>
      </c>
      <c r="H483" s="13" t="n">
        <v>44466</v>
      </c>
      <c r="I483" s="10" t="n">
        <v>856</v>
      </c>
      <c r="J483" s="7" t="s">
        <v>95</v>
      </c>
      <c r="K483" s="10" t="n">
        <f aca="false">IF(I483="","",IF(J483="sq ft",ROUND(I483*0.092903,0),I483))</f>
        <v>856</v>
      </c>
      <c r="L483" s="13" t="n">
        <v>42806</v>
      </c>
      <c r="M483" s="14" t="n">
        <f aca="false">IF(OR(H483="",L483=""),"",ROUND((H483-L483)/30.44,1))</f>
        <v>54.5</v>
      </c>
      <c r="N483" s="7" t="str">
        <f aca="false">IF(AND(E483&lt;&gt;"v2008",ISERROR(SEARCH("Villa",B483))),"Commercial-scale","Residential unit")</f>
        <v>Commercial-scale</v>
      </c>
      <c r="O483" s="7" t="s">
        <v>56</v>
      </c>
    </row>
    <row r="484" customFormat="false" ht="15" hidden="false" customHeight="false" outlineLevel="0" collapsed="false">
      <c r="A484" s="7" t="n">
        <v>1000115598</v>
      </c>
      <c r="B484" s="7" t="s">
        <v>423</v>
      </c>
      <c r="C484" s="7" t="s">
        <v>109</v>
      </c>
      <c r="D484" s="7" t="s">
        <v>93</v>
      </c>
      <c r="E484" s="7" t="s">
        <v>94</v>
      </c>
      <c r="F484" s="7" t="s">
        <v>51</v>
      </c>
      <c r="G484" s="7" t="n">
        <v>42</v>
      </c>
      <c r="H484" s="13" t="n">
        <v>44466</v>
      </c>
      <c r="I484" s="10" t="n">
        <v>988</v>
      </c>
      <c r="J484" s="7" t="s">
        <v>95</v>
      </c>
      <c r="K484" s="10" t="n">
        <f aca="false">IF(I484="","",IF(J484="sq ft",ROUND(I484*0.092903,0),I484))</f>
        <v>988</v>
      </c>
      <c r="L484" s="13" t="n">
        <v>43518</v>
      </c>
      <c r="M484" s="14" t="n">
        <f aca="false">IF(OR(H484="",L484=""),"",ROUND((H484-L484)/30.44,1))</f>
        <v>31.1</v>
      </c>
      <c r="N484" s="7" t="str">
        <f aca="false">IF(AND(E484&lt;&gt;"v2008",ISERROR(SEARCH("Villa",B484))),"Commercial-scale","Residential unit")</f>
        <v>Commercial-scale</v>
      </c>
      <c r="O484" s="7" t="s">
        <v>109</v>
      </c>
    </row>
    <row r="485" customFormat="false" ht="15" hidden="false" customHeight="false" outlineLevel="0" collapsed="false">
      <c r="A485" s="7" t="n">
        <v>1000098823</v>
      </c>
      <c r="B485" s="7" t="s">
        <v>424</v>
      </c>
      <c r="C485" s="7" t="s">
        <v>56</v>
      </c>
      <c r="D485" s="7" t="s">
        <v>93</v>
      </c>
      <c r="E485" s="7" t="s">
        <v>94</v>
      </c>
      <c r="F485" s="7" t="s">
        <v>51</v>
      </c>
      <c r="G485" s="7" t="n">
        <v>47</v>
      </c>
      <c r="H485" s="13" t="n">
        <v>44466</v>
      </c>
      <c r="I485" s="10" t="n">
        <v>355</v>
      </c>
      <c r="J485" s="7" t="s">
        <v>95</v>
      </c>
      <c r="K485" s="10" t="n">
        <f aca="false">IF(I485="","",IF(J485="sq ft",ROUND(I485*0.092903,0),I485))</f>
        <v>355</v>
      </c>
      <c r="L485" s="13" t="n">
        <v>42806</v>
      </c>
      <c r="M485" s="14" t="n">
        <f aca="false">IF(OR(H485="",L485=""),"",ROUND((H485-L485)/30.44,1))</f>
        <v>54.5</v>
      </c>
      <c r="N485" s="7" t="str">
        <f aca="false">IF(AND(E485&lt;&gt;"v2008",ISERROR(SEARCH("Villa",B485))),"Commercial-scale","Residential unit")</f>
        <v>Commercial-scale</v>
      </c>
      <c r="O485" s="7" t="s">
        <v>56</v>
      </c>
    </row>
    <row r="486" customFormat="false" ht="15" hidden="false" customHeight="false" outlineLevel="0" collapsed="false">
      <c r="A486" s="7" t="n">
        <v>1000098794</v>
      </c>
      <c r="B486" s="7" t="s">
        <v>425</v>
      </c>
      <c r="C486" s="7" t="s">
        <v>109</v>
      </c>
      <c r="D486" s="7" t="s">
        <v>93</v>
      </c>
      <c r="E486" s="7" t="s">
        <v>94</v>
      </c>
      <c r="F486" s="7" t="s">
        <v>51</v>
      </c>
      <c r="G486" s="7" t="n">
        <v>42</v>
      </c>
      <c r="H486" s="13" t="n">
        <v>44466</v>
      </c>
      <c r="I486" s="10" t="n">
        <v>1005</v>
      </c>
      <c r="J486" s="7" t="s">
        <v>95</v>
      </c>
      <c r="K486" s="10" t="n">
        <f aca="false">IF(I486="","",IF(J486="sq ft",ROUND(I486*0.092903,0),I486))</f>
        <v>1005</v>
      </c>
      <c r="L486" s="13" t="n">
        <v>42806</v>
      </c>
      <c r="M486" s="14" t="n">
        <f aca="false">IF(OR(H486="",L486=""),"",ROUND((H486-L486)/30.44,1))</f>
        <v>54.5</v>
      </c>
      <c r="N486" s="7" t="str">
        <f aca="false">IF(AND(E486&lt;&gt;"v2008",ISERROR(SEARCH("Villa",B486))),"Commercial-scale","Residential unit")</f>
        <v>Commercial-scale</v>
      </c>
      <c r="O486" s="7" t="s">
        <v>109</v>
      </c>
    </row>
    <row r="487" customFormat="false" ht="15" hidden="false" customHeight="false" outlineLevel="0" collapsed="false">
      <c r="A487" s="7" t="n">
        <v>1000098822</v>
      </c>
      <c r="B487" s="7" t="s">
        <v>426</v>
      </c>
      <c r="C487" s="7" t="s">
        <v>56</v>
      </c>
      <c r="D487" s="7" t="s">
        <v>93</v>
      </c>
      <c r="E487" s="7" t="s">
        <v>94</v>
      </c>
      <c r="F487" s="7" t="s">
        <v>51</v>
      </c>
      <c r="G487" s="7" t="n">
        <v>46</v>
      </c>
      <c r="H487" s="13" t="n">
        <v>44466</v>
      </c>
      <c r="I487" s="10" t="n">
        <v>1552</v>
      </c>
      <c r="J487" s="7" t="s">
        <v>95</v>
      </c>
      <c r="K487" s="10" t="n">
        <f aca="false">IF(I487="","",IF(J487="sq ft",ROUND(I487*0.092903,0),I487))</f>
        <v>1552</v>
      </c>
      <c r="L487" s="13" t="n">
        <v>42806</v>
      </c>
      <c r="M487" s="14" t="n">
        <f aca="false">IF(OR(H487="",L487=""),"",ROUND((H487-L487)/30.44,1))</f>
        <v>54.5</v>
      </c>
      <c r="N487" s="7" t="str">
        <f aca="false">IF(AND(E487&lt;&gt;"v2008",ISERROR(SEARCH("Villa",B487))),"Commercial-scale","Residential unit")</f>
        <v>Commercial-scale</v>
      </c>
      <c r="O487" s="7" t="s">
        <v>56</v>
      </c>
    </row>
    <row r="488" customFormat="false" ht="15" hidden="false" customHeight="false" outlineLevel="0" collapsed="false">
      <c r="A488" s="7" t="n">
        <v>1000115625</v>
      </c>
      <c r="B488" s="7" t="s">
        <v>427</v>
      </c>
      <c r="C488" s="7" t="s">
        <v>56</v>
      </c>
      <c r="D488" s="7" t="s">
        <v>93</v>
      </c>
      <c r="E488" s="7" t="s">
        <v>94</v>
      </c>
      <c r="F488" s="7" t="s">
        <v>51</v>
      </c>
      <c r="G488" s="7" t="n">
        <v>42</v>
      </c>
      <c r="H488" s="13" t="n">
        <v>44466</v>
      </c>
      <c r="I488" s="10" t="n">
        <v>908</v>
      </c>
      <c r="J488" s="7" t="s">
        <v>95</v>
      </c>
      <c r="K488" s="10" t="n">
        <f aca="false">IF(I488="","",IF(J488="sq ft",ROUND(I488*0.092903,0),I488))</f>
        <v>908</v>
      </c>
      <c r="L488" s="13" t="n">
        <v>43518</v>
      </c>
      <c r="M488" s="14" t="n">
        <f aca="false">IF(OR(H488="",L488=""),"",ROUND((H488-L488)/30.44,1))</f>
        <v>31.1</v>
      </c>
      <c r="N488" s="7" t="str">
        <f aca="false">IF(AND(E488&lt;&gt;"v2008",ISERROR(SEARCH("Villa",B488))),"Commercial-scale","Residential unit")</f>
        <v>Commercial-scale</v>
      </c>
      <c r="O488" s="7" t="s">
        <v>56</v>
      </c>
    </row>
    <row r="489" customFormat="false" ht="15" hidden="false" customHeight="false" outlineLevel="0" collapsed="false">
      <c r="A489" s="7" t="n">
        <v>1000098802</v>
      </c>
      <c r="B489" s="7" t="s">
        <v>428</v>
      </c>
      <c r="C489" s="7" t="s">
        <v>109</v>
      </c>
      <c r="D489" s="7" t="s">
        <v>93</v>
      </c>
      <c r="E489" s="7" t="s">
        <v>94</v>
      </c>
      <c r="F489" s="7" t="s">
        <v>51</v>
      </c>
      <c r="G489" s="7" t="n">
        <v>46</v>
      </c>
      <c r="H489" s="13" t="n">
        <v>44466</v>
      </c>
      <c r="I489" s="10" t="n">
        <v>1552</v>
      </c>
      <c r="J489" s="7" t="s">
        <v>95</v>
      </c>
      <c r="K489" s="10" t="n">
        <f aca="false">IF(I489="","",IF(J489="sq ft",ROUND(I489*0.092903,0),I489))</f>
        <v>1552</v>
      </c>
      <c r="L489" s="13" t="n">
        <v>42806</v>
      </c>
      <c r="M489" s="14" t="n">
        <f aca="false">IF(OR(H489="",L489=""),"",ROUND((H489-L489)/30.44,1))</f>
        <v>54.5</v>
      </c>
      <c r="N489" s="7" t="str">
        <f aca="false">IF(AND(E489&lt;&gt;"v2008",ISERROR(SEARCH("Villa",B489))),"Commercial-scale","Residential unit")</f>
        <v>Commercial-scale</v>
      </c>
      <c r="O489" s="7" t="s">
        <v>109</v>
      </c>
    </row>
    <row r="490" customFormat="false" ht="15" hidden="false" customHeight="false" outlineLevel="0" collapsed="false">
      <c r="A490" s="7" t="n">
        <v>1000098821</v>
      </c>
      <c r="B490" s="7" t="s">
        <v>429</v>
      </c>
      <c r="C490" s="7" t="s">
        <v>56</v>
      </c>
      <c r="D490" s="7" t="s">
        <v>93</v>
      </c>
      <c r="E490" s="7" t="s">
        <v>94</v>
      </c>
      <c r="F490" s="7" t="s">
        <v>51</v>
      </c>
      <c r="G490" s="7" t="n">
        <v>46</v>
      </c>
      <c r="H490" s="13" t="n">
        <v>44466</v>
      </c>
      <c r="I490" s="10" t="n">
        <v>1552</v>
      </c>
      <c r="J490" s="7" t="s">
        <v>95</v>
      </c>
      <c r="K490" s="10" t="n">
        <f aca="false">IF(I490="","",IF(J490="sq ft",ROUND(I490*0.092903,0),I490))</f>
        <v>1552</v>
      </c>
      <c r="L490" s="13" t="n">
        <v>42806</v>
      </c>
      <c r="M490" s="14" t="n">
        <f aca="false">IF(OR(H490="",L490=""),"",ROUND((H490-L490)/30.44,1))</f>
        <v>54.5</v>
      </c>
      <c r="N490" s="7" t="str">
        <f aca="false">IF(AND(E490&lt;&gt;"v2008",ISERROR(SEARCH("Villa",B490))),"Commercial-scale","Residential unit")</f>
        <v>Commercial-scale</v>
      </c>
      <c r="O490" s="7" t="s">
        <v>56</v>
      </c>
    </row>
    <row r="491" customFormat="false" ht="15" hidden="false" customHeight="false" outlineLevel="0" collapsed="false">
      <c r="A491" s="7" t="n">
        <v>1000098828</v>
      </c>
      <c r="B491" s="7" t="s">
        <v>430</v>
      </c>
      <c r="C491" s="7" t="s">
        <v>109</v>
      </c>
      <c r="D491" s="7" t="s">
        <v>93</v>
      </c>
      <c r="E491" s="7" t="s">
        <v>94</v>
      </c>
      <c r="F491" s="7" t="s">
        <v>51</v>
      </c>
      <c r="G491" s="7" t="n">
        <v>48</v>
      </c>
      <c r="H491" s="13" t="n">
        <v>44466</v>
      </c>
      <c r="I491" s="10" t="n">
        <v>191</v>
      </c>
      <c r="J491" s="7" t="s">
        <v>95</v>
      </c>
      <c r="K491" s="10" t="n">
        <f aca="false">IF(I491="","",IF(J491="sq ft",ROUND(I491*0.092903,0),I491))</f>
        <v>191</v>
      </c>
      <c r="L491" s="13" t="n">
        <v>42806</v>
      </c>
      <c r="M491" s="14" t="n">
        <f aca="false">IF(OR(H491="",L491=""),"",ROUND((H491-L491)/30.44,1))</f>
        <v>54.5</v>
      </c>
      <c r="N491" s="7" t="str">
        <f aca="false">IF(AND(E491&lt;&gt;"v2008",ISERROR(SEARCH("Villa",B491))),"Commercial-scale","Residential unit")</f>
        <v>Commercial-scale</v>
      </c>
      <c r="O491" s="7" t="s">
        <v>109</v>
      </c>
    </row>
    <row r="492" customFormat="false" ht="15" hidden="false" customHeight="false" outlineLevel="0" collapsed="false">
      <c r="A492" s="7" t="n">
        <v>1000115624</v>
      </c>
      <c r="B492" s="7" t="s">
        <v>431</v>
      </c>
      <c r="C492" s="7" t="s">
        <v>56</v>
      </c>
      <c r="D492" s="7" t="s">
        <v>93</v>
      </c>
      <c r="E492" s="7" t="s">
        <v>94</v>
      </c>
      <c r="F492" s="7" t="s">
        <v>51</v>
      </c>
      <c r="G492" s="7" t="n">
        <v>41</v>
      </c>
      <c r="H492" s="13" t="n">
        <v>44466</v>
      </c>
      <c r="I492" s="10" t="n">
        <v>1230</v>
      </c>
      <c r="J492" s="7" t="s">
        <v>95</v>
      </c>
      <c r="K492" s="10" t="n">
        <f aca="false">IF(I492="","",IF(J492="sq ft",ROUND(I492*0.092903,0),I492))</f>
        <v>1230</v>
      </c>
      <c r="L492" s="13" t="n">
        <v>43518</v>
      </c>
      <c r="M492" s="14" t="n">
        <f aca="false">IF(OR(H492="",L492=""),"",ROUND((H492-L492)/30.44,1))</f>
        <v>31.1</v>
      </c>
      <c r="N492" s="7" t="str">
        <f aca="false">IF(AND(E492&lt;&gt;"v2008",ISERROR(SEARCH("Villa",B492))),"Commercial-scale","Residential unit")</f>
        <v>Commercial-scale</v>
      </c>
      <c r="O492" s="7" t="s">
        <v>56</v>
      </c>
    </row>
    <row r="493" customFormat="false" ht="15" hidden="false" customHeight="false" outlineLevel="0" collapsed="false">
      <c r="A493" s="7" t="n">
        <v>1000098827</v>
      </c>
      <c r="B493" s="7" t="s">
        <v>432</v>
      </c>
      <c r="C493" s="7" t="s">
        <v>109</v>
      </c>
      <c r="D493" s="7" t="s">
        <v>93</v>
      </c>
      <c r="E493" s="7" t="s">
        <v>94</v>
      </c>
      <c r="F493" s="7" t="s">
        <v>51</v>
      </c>
      <c r="G493" s="7" t="n">
        <v>47</v>
      </c>
      <c r="H493" s="13" t="n">
        <v>44466</v>
      </c>
      <c r="I493" s="10" t="n">
        <v>355</v>
      </c>
      <c r="J493" s="7" t="s">
        <v>95</v>
      </c>
      <c r="K493" s="10" t="n">
        <f aca="false">IF(I493="","",IF(J493="sq ft",ROUND(I493*0.092903,0),I493))</f>
        <v>355</v>
      </c>
      <c r="L493" s="13" t="n">
        <v>42806</v>
      </c>
      <c r="M493" s="14" t="n">
        <f aca="false">IF(OR(H493="",L493=""),"",ROUND((H493-L493)/30.44,1))</f>
        <v>54.5</v>
      </c>
      <c r="N493" s="7" t="str">
        <f aca="false">IF(AND(E493&lt;&gt;"v2008",ISERROR(SEARCH("Villa",B493))),"Commercial-scale","Residential unit")</f>
        <v>Commercial-scale</v>
      </c>
      <c r="O493" s="7" t="s">
        <v>109</v>
      </c>
    </row>
    <row r="494" customFormat="false" ht="15" hidden="false" customHeight="false" outlineLevel="0" collapsed="false">
      <c r="A494" s="7" t="n">
        <v>1000125912</v>
      </c>
      <c r="B494" s="7" t="s">
        <v>433</v>
      </c>
      <c r="C494" s="7" t="s">
        <v>55</v>
      </c>
      <c r="D494" s="7" t="s">
        <v>93</v>
      </c>
      <c r="E494" s="7" t="s">
        <v>94</v>
      </c>
      <c r="F494" s="7" t="s">
        <v>49</v>
      </c>
      <c r="G494" s="7" t="n">
        <v>67</v>
      </c>
      <c r="H494" s="13" t="n">
        <v>44463</v>
      </c>
      <c r="I494" s="10" t="n">
        <v>119</v>
      </c>
      <c r="J494" s="7" t="s">
        <v>95</v>
      </c>
      <c r="K494" s="10" t="n">
        <f aca="false">IF(I494="","",IF(J494="sq ft",ROUND(I494*0.092903,0),I494))</f>
        <v>119</v>
      </c>
      <c r="L494" s="13" t="n">
        <v>43781</v>
      </c>
      <c r="M494" s="14" t="n">
        <f aca="false">IF(OR(H494="",L494=""),"",ROUND((H494-L494)/30.44,1))</f>
        <v>22.4</v>
      </c>
      <c r="N494" s="7" t="str">
        <f aca="false">IF(AND(E494&lt;&gt;"v2008",ISERROR(SEARCH("Villa",B494))),"Commercial-scale","Residential unit")</f>
        <v>Commercial-scale</v>
      </c>
      <c r="O494" s="7" t="s">
        <v>55</v>
      </c>
    </row>
    <row r="495" customFormat="false" ht="15" hidden="false" customHeight="false" outlineLevel="0" collapsed="false">
      <c r="A495" s="7" t="n">
        <v>1000115627</v>
      </c>
      <c r="B495" s="7" t="s">
        <v>434</v>
      </c>
      <c r="C495" s="7" t="s">
        <v>109</v>
      </c>
      <c r="D495" s="7" t="s">
        <v>93</v>
      </c>
      <c r="E495" s="7" t="s">
        <v>94</v>
      </c>
      <c r="F495" s="7" t="s">
        <v>51</v>
      </c>
      <c r="G495" s="7" t="n">
        <v>47</v>
      </c>
      <c r="H495" s="13" t="n">
        <v>44442</v>
      </c>
      <c r="I495" s="10" t="n">
        <v>420</v>
      </c>
      <c r="J495" s="7" t="s">
        <v>95</v>
      </c>
      <c r="K495" s="10" t="n">
        <f aca="false">IF(I495="","",IF(J495="sq ft",ROUND(I495*0.092903,0),I495))</f>
        <v>420</v>
      </c>
      <c r="L495" s="13" t="n">
        <v>43518</v>
      </c>
      <c r="M495" s="14" t="n">
        <f aca="false">IF(OR(H495="",L495=""),"",ROUND((H495-L495)/30.44,1))</f>
        <v>30.4</v>
      </c>
      <c r="N495" s="7" t="str">
        <f aca="false">IF(AND(E495&lt;&gt;"v2008",ISERROR(SEARCH("Villa",B495))),"Commercial-scale","Residential unit")</f>
        <v>Commercial-scale</v>
      </c>
      <c r="O495" s="7" t="s">
        <v>109</v>
      </c>
    </row>
    <row r="496" customFormat="false" ht="15" hidden="false" customHeight="false" outlineLevel="0" collapsed="false">
      <c r="A496" s="7" t="n">
        <v>1000115626</v>
      </c>
      <c r="B496" s="7" t="s">
        <v>435</v>
      </c>
      <c r="C496" s="7" t="s">
        <v>56</v>
      </c>
      <c r="D496" s="7" t="s">
        <v>93</v>
      </c>
      <c r="E496" s="7" t="s">
        <v>94</v>
      </c>
      <c r="F496" s="7" t="s">
        <v>51</v>
      </c>
      <c r="G496" s="7" t="n">
        <v>47</v>
      </c>
      <c r="H496" s="13" t="n">
        <v>44442</v>
      </c>
      <c r="I496" s="10" t="n">
        <v>420</v>
      </c>
      <c r="J496" s="7" t="s">
        <v>95</v>
      </c>
      <c r="K496" s="10" t="n">
        <f aca="false">IF(I496="","",IF(J496="sq ft",ROUND(I496*0.092903,0),I496))</f>
        <v>420</v>
      </c>
      <c r="L496" s="13" t="n">
        <v>43518</v>
      </c>
      <c r="M496" s="14" t="n">
        <f aca="false">IF(OR(H496="",L496=""),"",ROUND((H496-L496)/30.44,1))</f>
        <v>30.4</v>
      </c>
      <c r="N496" s="7" t="str">
        <f aca="false">IF(AND(E496&lt;&gt;"v2008",ISERROR(SEARCH("Villa",B496))),"Commercial-scale","Residential unit")</f>
        <v>Commercial-scale</v>
      </c>
      <c r="O496" s="7" t="s">
        <v>56</v>
      </c>
    </row>
    <row r="497" customFormat="false" ht="15" hidden="false" customHeight="false" outlineLevel="0" collapsed="false">
      <c r="A497" s="7" t="n">
        <v>1000098812</v>
      </c>
      <c r="B497" s="7" t="s">
        <v>436</v>
      </c>
      <c r="C497" s="7" t="s">
        <v>56</v>
      </c>
      <c r="D497" s="7" t="s">
        <v>93</v>
      </c>
      <c r="E497" s="7" t="s">
        <v>94</v>
      </c>
      <c r="F497" s="7" t="s">
        <v>51</v>
      </c>
      <c r="G497" s="7" t="n">
        <v>46</v>
      </c>
      <c r="H497" s="13" t="n">
        <v>44432</v>
      </c>
      <c r="I497" s="10" t="n">
        <v>17735</v>
      </c>
      <c r="J497" s="7" t="s">
        <v>95</v>
      </c>
      <c r="K497" s="10" t="n">
        <f aca="false">IF(I497="","",IF(J497="sq ft",ROUND(I497*0.092903,0),I497))</f>
        <v>17735</v>
      </c>
      <c r="L497" s="13" t="n">
        <v>42806</v>
      </c>
      <c r="M497" s="14" t="n">
        <f aca="false">IF(OR(H497="",L497=""),"",ROUND((H497-L497)/30.44,1))</f>
        <v>53.4</v>
      </c>
      <c r="N497" s="7" t="str">
        <f aca="false">IF(AND(E497&lt;&gt;"v2008",ISERROR(SEARCH("Villa",B497))),"Commercial-scale","Residential unit")</f>
        <v>Commercial-scale</v>
      </c>
      <c r="O497" s="7" t="s">
        <v>56</v>
      </c>
    </row>
    <row r="498" customFormat="false" ht="15" hidden="false" customHeight="false" outlineLevel="0" collapsed="false">
      <c r="A498" s="7" t="n">
        <v>1000098825</v>
      </c>
      <c r="B498" s="7" t="s">
        <v>437</v>
      </c>
      <c r="C498" s="7" t="s">
        <v>109</v>
      </c>
      <c r="D498" s="7" t="s">
        <v>93</v>
      </c>
      <c r="E498" s="7" t="s">
        <v>94</v>
      </c>
      <c r="F498" s="7" t="s">
        <v>51</v>
      </c>
      <c r="G498" s="7" t="n">
        <v>49</v>
      </c>
      <c r="H498" s="13" t="n">
        <v>44428</v>
      </c>
      <c r="I498" s="10" t="n">
        <v>17742</v>
      </c>
      <c r="J498" s="7" t="s">
        <v>95</v>
      </c>
      <c r="K498" s="10" t="n">
        <f aca="false">IF(I498="","",IF(J498="sq ft",ROUND(I498*0.092903,0),I498))</f>
        <v>17742</v>
      </c>
      <c r="L498" s="13" t="n">
        <v>42806</v>
      </c>
      <c r="M498" s="14" t="n">
        <f aca="false">IF(OR(H498="",L498=""),"",ROUND((H498-L498)/30.44,1))</f>
        <v>53.3</v>
      </c>
      <c r="N498" s="7" t="str">
        <f aca="false">IF(AND(E498&lt;&gt;"v2008",ISERROR(SEARCH("Villa",B498))),"Commercial-scale","Residential unit")</f>
        <v>Commercial-scale</v>
      </c>
      <c r="O498" s="7" t="s">
        <v>109</v>
      </c>
    </row>
    <row r="499" customFormat="false" ht="15" hidden="false" customHeight="false" outlineLevel="0" collapsed="false">
      <c r="A499" s="7" t="n">
        <v>1000098813</v>
      </c>
      <c r="B499" s="7" t="s">
        <v>438</v>
      </c>
      <c r="C499" s="7" t="s">
        <v>56</v>
      </c>
      <c r="D499" s="7" t="s">
        <v>93</v>
      </c>
      <c r="E499" s="7" t="s">
        <v>94</v>
      </c>
      <c r="F499" s="7" t="s">
        <v>51</v>
      </c>
      <c r="G499" s="7" t="n">
        <v>46</v>
      </c>
      <c r="H499" s="13" t="n">
        <v>44412</v>
      </c>
      <c r="I499" s="10" t="n">
        <v>1904</v>
      </c>
      <c r="J499" s="7" t="s">
        <v>95</v>
      </c>
      <c r="K499" s="10" t="n">
        <f aca="false">IF(I499="","",IF(J499="sq ft",ROUND(I499*0.092903,0),I499))</f>
        <v>1904</v>
      </c>
      <c r="L499" s="13" t="n">
        <v>42806</v>
      </c>
      <c r="M499" s="14" t="n">
        <f aca="false">IF(OR(H499="",L499=""),"",ROUND((H499-L499)/30.44,1))</f>
        <v>52.8</v>
      </c>
      <c r="N499" s="7" t="str">
        <f aca="false">IF(AND(E499&lt;&gt;"v2008",ISERROR(SEARCH("Villa",B499))),"Commercial-scale","Residential unit")</f>
        <v>Commercial-scale</v>
      </c>
      <c r="O499" s="7" t="s">
        <v>56</v>
      </c>
    </row>
    <row r="500" customFormat="false" ht="15" hidden="false" customHeight="false" outlineLevel="0" collapsed="false">
      <c r="A500" s="7" t="n">
        <v>1000098826</v>
      </c>
      <c r="B500" s="7" t="s">
        <v>439</v>
      </c>
      <c r="C500" s="7" t="s">
        <v>109</v>
      </c>
      <c r="D500" s="7" t="s">
        <v>93</v>
      </c>
      <c r="E500" s="7" t="s">
        <v>94</v>
      </c>
      <c r="F500" s="7" t="s">
        <v>51</v>
      </c>
      <c r="G500" s="7" t="n">
        <v>44</v>
      </c>
      <c r="H500" s="13" t="n">
        <v>44409</v>
      </c>
      <c r="I500" s="10" t="n">
        <v>2716</v>
      </c>
      <c r="J500" s="7" t="s">
        <v>95</v>
      </c>
      <c r="K500" s="10" t="n">
        <f aca="false">IF(I500="","",IF(J500="sq ft",ROUND(I500*0.092903,0),I500))</f>
        <v>2716</v>
      </c>
      <c r="L500" s="13" t="n">
        <v>42806</v>
      </c>
      <c r="M500" s="14" t="n">
        <f aca="false">IF(OR(H500="",L500=""),"",ROUND((H500-L500)/30.44,1))</f>
        <v>52.7</v>
      </c>
      <c r="N500" s="7" t="str">
        <f aca="false">IF(AND(E500&lt;&gt;"v2008",ISERROR(SEARCH("Villa",B500))),"Commercial-scale","Residential unit")</f>
        <v>Commercial-scale</v>
      </c>
      <c r="O500" s="7" t="s">
        <v>109</v>
      </c>
    </row>
    <row r="501" customFormat="false" ht="15" hidden="false" customHeight="false" outlineLevel="0" collapsed="false">
      <c r="A501" s="7" t="n">
        <v>1000055817</v>
      </c>
      <c r="B501" s="7" t="s">
        <v>440</v>
      </c>
      <c r="C501" s="7" t="s">
        <v>304</v>
      </c>
      <c r="D501" s="7" t="s">
        <v>93</v>
      </c>
      <c r="E501" s="7" t="s">
        <v>129</v>
      </c>
      <c r="F501" s="7" t="s">
        <v>49</v>
      </c>
      <c r="G501" s="7" t="n">
        <v>63</v>
      </c>
      <c r="H501" s="13" t="n">
        <v>44391</v>
      </c>
      <c r="I501" s="10" t="n">
        <v>145310</v>
      </c>
      <c r="J501" s="7" t="s">
        <v>106</v>
      </c>
      <c r="K501" s="10" t="n">
        <f aca="false">IF(I501="","",IF(J501="sq ft",ROUND(I501*0.092903,0),I501))</f>
        <v>13500</v>
      </c>
      <c r="L501" s="13" t="n">
        <v>42073</v>
      </c>
      <c r="M501" s="14" t="n">
        <f aca="false">IF(OR(H501="",L501=""),"",ROUND((H501-L501)/30.44,1))</f>
        <v>76.1</v>
      </c>
      <c r="N501" s="7" t="str">
        <f aca="false">IF(AND(E501&lt;&gt;"v2008",ISERROR(SEARCH("Villa",B501))),"Commercial-scale","Residential unit")</f>
        <v>Commercial-scale</v>
      </c>
      <c r="O501" s="7" t="s">
        <v>304</v>
      </c>
    </row>
    <row r="502" customFormat="false" ht="15" hidden="false" customHeight="false" outlineLevel="0" collapsed="false">
      <c r="A502" s="7" t="n">
        <v>1000066187</v>
      </c>
      <c r="B502" s="7" t="s">
        <v>441</v>
      </c>
      <c r="C502" s="7" t="s">
        <v>55</v>
      </c>
      <c r="D502" s="7" t="s">
        <v>93</v>
      </c>
      <c r="E502" s="7" t="s">
        <v>129</v>
      </c>
      <c r="F502" s="7" t="s">
        <v>50</v>
      </c>
      <c r="G502" s="7" t="n">
        <v>51</v>
      </c>
      <c r="H502" s="13" t="n">
        <v>44275</v>
      </c>
      <c r="I502" s="10" t="n">
        <v>35964</v>
      </c>
      <c r="J502" s="7" t="s">
        <v>95</v>
      </c>
      <c r="K502" s="10" t="n">
        <f aca="false">IF(I502="","",IF(J502="sq ft",ROUND(I502*0.092903,0),I502))</f>
        <v>35964</v>
      </c>
      <c r="L502" s="13" t="n">
        <v>42388</v>
      </c>
      <c r="M502" s="14" t="n">
        <f aca="false">IF(OR(H502="",L502=""),"",ROUND((H502-L502)/30.44,1))</f>
        <v>62</v>
      </c>
      <c r="N502" s="7" t="str">
        <f aca="false">IF(AND(E502&lt;&gt;"v2008",ISERROR(SEARCH("Villa",B502))),"Commercial-scale","Residential unit")</f>
        <v>Commercial-scale</v>
      </c>
      <c r="O502" s="7" t="s">
        <v>55</v>
      </c>
    </row>
    <row r="503" customFormat="false" ht="15" hidden="false" customHeight="false" outlineLevel="0" collapsed="false">
      <c r="A503" s="7" t="n">
        <v>1000098810</v>
      </c>
      <c r="B503" s="7" t="s">
        <v>442</v>
      </c>
      <c r="C503" s="7" t="s">
        <v>54</v>
      </c>
      <c r="D503" s="7" t="s">
        <v>93</v>
      </c>
      <c r="E503" s="7" t="s">
        <v>94</v>
      </c>
      <c r="F503" s="7" t="s">
        <v>51</v>
      </c>
      <c r="G503" s="7" t="n">
        <v>48</v>
      </c>
      <c r="H503" s="13" t="n">
        <v>44139</v>
      </c>
      <c r="I503" s="10" t="n">
        <v>1552</v>
      </c>
      <c r="J503" s="7" t="s">
        <v>95</v>
      </c>
      <c r="K503" s="10" t="n">
        <f aca="false">IF(I503="","",IF(J503="sq ft",ROUND(I503*0.092903,0),I503))</f>
        <v>1552</v>
      </c>
      <c r="L503" s="13" t="n">
        <v>42806</v>
      </c>
      <c r="M503" s="14" t="n">
        <f aca="false">IF(OR(H503="",L503=""),"",ROUND((H503-L503)/30.44,1))</f>
        <v>43.8</v>
      </c>
      <c r="N503" s="7" t="str">
        <f aca="false">IF(AND(E503&lt;&gt;"v2008",ISERROR(SEARCH("Villa",B503))),"Commercial-scale","Residential unit")</f>
        <v>Commercial-scale</v>
      </c>
      <c r="O503" s="7" t="s">
        <v>54</v>
      </c>
    </row>
    <row r="504" customFormat="false" ht="15" hidden="false" customHeight="false" outlineLevel="0" collapsed="false">
      <c r="A504" s="7" t="n">
        <v>1000098811</v>
      </c>
      <c r="B504" s="7" t="s">
        <v>443</v>
      </c>
      <c r="C504" s="7" t="s">
        <v>54</v>
      </c>
      <c r="D504" s="7" t="s">
        <v>93</v>
      </c>
      <c r="E504" s="7" t="s">
        <v>94</v>
      </c>
      <c r="F504" s="7" t="s">
        <v>51</v>
      </c>
      <c r="G504" s="7" t="n">
        <v>48</v>
      </c>
      <c r="H504" s="13" t="n">
        <v>44139</v>
      </c>
      <c r="I504" s="10" t="n">
        <v>1552</v>
      </c>
      <c r="J504" s="7" t="s">
        <v>95</v>
      </c>
      <c r="K504" s="10" t="n">
        <f aca="false">IF(I504="","",IF(J504="sq ft",ROUND(I504*0.092903,0),I504))</f>
        <v>1552</v>
      </c>
      <c r="L504" s="13" t="n">
        <v>42806</v>
      </c>
      <c r="M504" s="14" t="n">
        <f aca="false">IF(OR(H504="",L504=""),"",ROUND((H504-L504)/30.44,1))</f>
        <v>43.8</v>
      </c>
      <c r="N504" s="7" t="str">
        <f aca="false">IF(AND(E504&lt;&gt;"v2008",ISERROR(SEARCH("Villa",B504))),"Commercial-scale","Residential unit")</f>
        <v>Commercial-scale</v>
      </c>
      <c r="O504" s="7" t="s">
        <v>54</v>
      </c>
    </row>
    <row r="505" customFormat="false" ht="15" hidden="false" customHeight="false" outlineLevel="0" collapsed="false">
      <c r="A505" s="7" t="n">
        <v>1000098792</v>
      </c>
      <c r="B505" s="7" t="s">
        <v>444</v>
      </c>
      <c r="C505" s="7" t="s">
        <v>54</v>
      </c>
      <c r="D505" s="7" t="s">
        <v>93</v>
      </c>
      <c r="E505" s="7" t="s">
        <v>94</v>
      </c>
      <c r="F505" s="7" t="s">
        <v>50</v>
      </c>
      <c r="G505" s="7" t="n">
        <v>50</v>
      </c>
      <c r="H505" s="13" t="n">
        <v>44139</v>
      </c>
      <c r="I505" s="10" t="n">
        <v>208</v>
      </c>
      <c r="J505" s="7" t="s">
        <v>95</v>
      </c>
      <c r="K505" s="10" t="n">
        <f aca="false">IF(I505="","",IF(J505="sq ft",ROUND(I505*0.092903,0),I505))</f>
        <v>208</v>
      </c>
      <c r="L505" s="13" t="n">
        <v>42806</v>
      </c>
      <c r="M505" s="14" t="n">
        <f aca="false">IF(OR(H505="",L505=""),"",ROUND((H505-L505)/30.44,1))</f>
        <v>43.8</v>
      </c>
      <c r="N505" s="7" t="str">
        <f aca="false">IF(AND(E505&lt;&gt;"v2008",ISERROR(SEARCH("Villa",B505))),"Commercial-scale","Residential unit")</f>
        <v>Commercial-scale</v>
      </c>
      <c r="O505" s="7" t="s">
        <v>54</v>
      </c>
    </row>
    <row r="506" customFormat="false" ht="15" hidden="false" customHeight="false" outlineLevel="0" collapsed="false">
      <c r="A506" s="7" t="n">
        <v>1000098820</v>
      </c>
      <c r="B506" s="7" t="s">
        <v>445</v>
      </c>
      <c r="C506" s="7" t="s">
        <v>54</v>
      </c>
      <c r="D506" s="7" t="s">
        <v>93</v>
      </c>
      <c r="E506" s="7" t="s">
        <v>94</v>
      </c>
      <c r="F506" s="7" t="s">
        <v>51</v>
      </c>
      <c r="G506" s="7" t="n">
        <v>44</v>
      </c>
      <c r="H506" s="13" t="n">
        <v>44139</v>
      </c>
      <c r="I506" s="10" t="n">
        <v>1005</v>
      </c>
      <c r="J506" s="7" t="s">
        <v>95</v>
      </c>
      <c r="K506" s="10" t="n">
        <f aca="false">IF(I506="","",IF(J506="sq ft",ROUND(I506*0.092903,0),I506))</f>
        <v>1005</v>
      </c>
      <c r="L506" s="13" t="n">
        <v>42806</v>
      </c>
      <c r="M506" s="14" t="n">
        <f aca="false">IF(OR(H506="",L506=""),"",ROUND((H506-L506)/30.44,1))</f>
        <v>43.8</v>
      </c>
      <c r="N506" s="7" t="str">
        <f aca="false">IF(AND(E506&lt;&gt;"v2008",ISERROR(SEARCH("Villa",B506))),"Commercial-scale","Residential unit")</f>
        <v>Commercial-scale</v>
      </c>
      <c r="O506" s="7" t="s">
        <v>54</v>
      </c>
    </row>
    <row r="507" customFormat="false" ht="15" hidden="false" customHeight="false" outlineLevel="0" collapsed="false">
      <c r="A507" s="7" t="n">
        <v>1000098791</v>
      </c>
      <c r="B507" s="7" t="s">
        <v>446</v>
      </c>
      <c r="C507" s="7" t="s">
        <v>54</v>
      </c>
      <c r="D507" s="7" t="s">
        <v>93</v>
      </c>
      <c r="E507" s="7" t="s">
        <v>94</v>
      </c>
      <c r="F507" s="7" t="s">
        <v>51</v>
      </c>
      <c r="G507" s="7" t="n">
        <v>49</v>
      </c>
      <c r="H507" s="13" t="n">
        <v>44139</v>
      </c>
      <c r="I507" s="10" t="n">
        <v>367</v>
      </c>
      <c r="J507" s="7" t="s">
        <v>95</v>
      </c>
      <c r="K507" s="10" t="n">
        <f aca="false">IF(I507="","",IF(J507="sq ft",ROUND(I507*0.092903,0),I507))</f>
        <v>367</v>
      </c>
      <c r="L507" s="13" t="n">
        <v>42806</v>
      </c>
      <c r="M507" s="14" t="n">
        <f aca="false">IF(OR(H507="",L507=""),"",ROUND((H507-L507)/30.44,1))</f>
        <v>43.8</v>
      </c>
      <c r="N507" s="7" t="str">
        <f aca="false">IF(AND(E507&lt;&gt;"v2008",ISERROR(SEARCH("Villa",B507))),"Commercial-scale","Residential unit")</f>
        <v>Commercial-scale</v>
      </c>
      <c r="O507" s="7" t="s">
        <v>54</v>
      </c>
    </row>
    <row r="508" customFormat="false" ht="15" hidden="false" customHeight="false" outlineLevel="0" collapsed="false">
      <c r="A508" s="7" t="n">
        <v>1000111701</v>
      </c>
      <c r="B508" s="7" t="s">
        <v>447</v>
      </c>
      <c r="C508" s="7" t="s">
        <v>54</v>
      </c>
      <c r="D508" s="7" t="s">
        <v>93</v>
      </c>
      <c r="E508" s="7" t="s">
        <v>94</v>
      </c>
      <c r="F508" s="7" t="s">
        <v>51</v>
      </c>
      <c r="G508" s="7" t="n">
        <v>44</v>
      </c>
      <c r="H508" s="13" t="n">
        <v>44139</v>
      </c>
      <c r="I508" s="10" t="n">
        <v>879</v>
      </c>
      <c r="J508" s="7" t="s">
        <v>95</v>
      </c>
      <c r="K508" s="10" t="n">
        <f aca="false">IF(I508="","",IF(J508="sq ft",ROUND(I508*0.092903,0),I508))</f>
        <v>879</v>
      </c>
      <c r="L508" s="13" t="n">
        <v>43379</v>
      </c>
      <c r="M508" s="14" t="n">
        <f aca="false">IF(OR(H508="",L508=""),"",ROUND((H508-L508)/30.44,1))</f>
        <v>25</v>
      </c>
      <c r="N508" s="7" t="str">
        <f aca="false">IF(AND(E508&lt;&gt;"v2008",ISERROR(SEARCH("Villa",B508))),"Commercial-scale","Residential unit")</f>
        <v>Commercial-scale</v>
      </c>
      <c r="O508" s="7" t="s">
        <v>54</v>
      </c>
    </row>
    <row r="509" customFormat="false" ht="15" hidden="false" customHeight="false" outlineLevel="0" collapsed="false">
      <c r="A509" s="7" t="n">
        <v>1000111702</v>
      </c>
      <c r="B509" s="7" t="s">
        <v>448</v>
      </c>
      <c r="C509" s="7" t="s">
        <v>54</v>
      </c>
      <c r="D509" s="7" t="s">
        <v>93</v>
      </c>
      <c r="E509" s="7" t="s">
        <v>94</v>
      </c>
      <c r="F509" s="7" t="s">
        <v>51</v>
      </c>
      <c r="G509" s="7" t="n">
        <v>44</v>
      </c>
      <c r="H509" s="13" t="n">
        <v>44139</v>
      </c>
      <c r="I509" s="10" t="n">
        <v>988</v>
      </c>
      <c r="J509" s="7" t="s">
        <v>95</v>
      </c>
      <c r="K509" s="10" t="n">
        <f aca="false">IF(I509="","",IF(J509="sq ft",ROUND(I509*0.092903,0),I509))</f>
        <v>988</v>
      </c>
      <c r="L509" s="13" t="n">
        <v>43379</v>
      </c>
      <c r="M509" s="14" t="n">
        <f aca="false">IF(OR(H509="",L509=""),"",ROUND((H509-L509)/30.44,1))</f>
        <v>25</v>
      </c>
      <c r="N509" s="7" t="str">
        <f aca="false">IF(AND(E509&lt;&gt;"v2008",ISERROR(SEARCH("Villa",B509))),"Commercial-scale","Residential unit")</f>
        <v>Commercial-scale</v>
      </c>
      <c r="O509" s="7" t="s">
        <v>54</v>
      </c>
    </row>
    <row r="510" customFormat="false" ht="15" hidden="false" customHeight="false" outlineLevel="0" collapsed="false">
      <c r="A510" s="7" t="n">
        <v>1000111710</v>
      </c>
      <c r="B510" s="7" t="s">
        <v>449</v>
      </c>
      <c r="C510" s="7" t="s">
        <v>54</v>
      </c>
      <c r="D510" s="7" t="s">
        <v>93</v>
      </c>
      <c r="E510" s="7" t="s">
        <v>94</v>
      </c>
      <c r="F510" s="7" t="s">
        <v>51</v>
      </c>
      <c r="G510" s="7" t="n">
        <v>48</v>
      </c>
      <c r="H510" s="13" t="n">
        <v>44139</v>
      </c>
      <c r="I510" s="10" t="n">
        <v>420</v>
      </c>
      <c r="J510" s="7" t="s">
        <v>95</v>
      </c>
      <c r="K510" s="10" t="n">
        <f aca="false">IF(I510="","",IF(J510="sq ft",ROUND(I510*0.092903,0),I510))</f>
        <v>420</v>
      </c>
      <c r="L510" s="13" t="n">
        <v>43379</v>
      </c>
      <c r="M510" s="14" t="n">
        <f aca="false">IF(OR(H510="",L510=""),"",ROUND((H510-L510)/30.44,1))</f>
        <v>25</v>
      </c>
      <c r="N510" s="7" t="str">
        <f aca="false">IF(AND(E510&lt;&gt;"v2008",ISERROR(SEARCH("Villa",B510))),"Commercial-scale","Residential unit")</f>
        <v>Commercial-scale</v>
      </c>
      <c r="O510" s="7" t="s">
        <v>54</v>
      </c>
    </row>
    <row r="511" customFormat="false" ht="15" hidden="false" customHeight="false" outlineLevel="0" collapsed="false">
      <c r="A511" s="7" t="n">
        <v>1000115518</v>
      </c>
      <c r="B511" s="7" t="s">
        <v>450</v>
      </c>
      <c r="C511" s="7" t="s">
        <v>451</v>
      </c>
      <c r="D511" s="7" t="s">
        <v>93</v>
      </c>
      <c r="E511" s="7" t="s">
        <v>94</v>
      </c>
      <c r="F511" s="7" t="s">
        <v>48</v>
      </c>
      <c r="G511" s="7" t="n">
        <v>83</v>
      </c>
      <c r="H511" s="13" t="n">
        <v>44133</v>
      </c>
      <c r="I511" s="10" t="n">
        <v>753</v>
      </c>
      <c r="J511" s="7" t="s">
        <v>95</v>
      </c>
      <c r="K511" s="10" t="n">
        <f aca="false">IF(I511="","",IF(J511="sq ft",ROUND(I511*0.092903,0),I511))</f>
        <v>753</v>
      </c>
      <c r="L511" s="13" t="n">
        <v>43516</v>
      </c>
      <c r="M511" s="14" t="n">
        <f aca="false">IF(OR(H511="",L511=""),"",ROUND((H511-L511)/30.44,1))</f>
        <v>20.3</v>
      </c>
      <c r="N511" s="7" t="str">
        <f aca="false">IF(AND(E511&lt;&gt;"v2008",ISERROR(SEARCH("Villa",B511))),"Commercial-scale","Residential unit")</f>
        <v>Commercial-scale</v>
      </c>
      <c r="O511" s="7" t="s">
        <v>55</v>
      </c>
    </row>
    <row r="512" customFormat="false" ht="15" hidden="false" customHeight="false" outlineLevel="0" collapsed="false">
      <c r="A512" s="7" t="n">
        <v>1000098801</v>
      </c>
      <c r="B512" s="7" t="s">
        <v>452</v>
      </c>
      <c r="C512" s="7" t="s">
        <v>54</v>
      </c>
      <c r="D512" s="7" t="s">
        <v>93</v>
      </c>
      <c r="E512" s="7" t="s">
        <v>94</v>
      </c>
      <c r="F512" s="7" t="s">
        <v>51</v>
      </c>
      <c r="G512" s="7" t="n">
        <v>48</v>
      </c>
      <c r="H512" s="13" t="n">
        <v>44098</v>
      </c>
      <c r="I512" s="10" t="n">
        <v>2719</v>
      </c>
      <c r="J512" s="7" t="s">
        <v>95</v>
      </c>
      <c r="K512" s="10" t="n">
        <f aca="false">IF(I512="","",IF(J512="sq ft",ROUND(I512*0.092903,0),I512))</f>
        <v>2719</v>
      </c>
      <c r="L512" s="13" t="n">
        <v>42806</v>
      </c>
      <c r="M512" s="14" t="n">
        <f aca="false">IF(OR(H512="",L512=""),"",ROUND((H512-L512)/30.44,1))</f>
        <v>42.4</v>
      </c>
      <c r="N512" s="7" t="str">
        <f aca="false">IF(AND(E512&lt;&gt;"v2008",ISERROR(SEARCH("Villa",B512))),"Commercial-scale","Residential unit")</f>
        <v>Commercial-scale</v>
      </c>
      <c r="O512" s="7" t="s">
        <v>54</v>
      </c>
    </row>
    <row r="513" customFormat="false" ht="15" hidden="false" customHeight="false" outlineLevel="0" collapsed="false">
      <c r="A513" s="7" t="n">
        <v>1000098800</v>
      </c>
      <c r="B513" s="7" t="s">
        <v>453</v>
      </c>
      <c r="C513" s="7" t="s">
        <v>54</v>
      </c>
      <c r="D513" s="7" t="s">
        <v>93</v>
      </c>
      <c r="E513" s="7" t="s">
        <v>94</v>
      </c>
      <c r="F513" s="7" t="s">
        <v>51</v>
      </c>
      <c r="G513" s="7" t="n">
        <v>49</v>
      </c>
      <c r="H513" s="13" t="n">
        <v>44098</v>
      </c>
      <c r="I513" s="10" t="n">
        <v>17742</v>
      </c>
      <c r="J513" s="7" t="s">
        <v>95</v>
      </c>
      <c r="K513" s="10" t="n">
        <f aca="false">IF(I513="","",IF(J513="sq ft",ROUND(I513*0.092903,0),I513))</f>
        <v>17742</v>
      </c>
      <c r="L513" s="13" t="n">
        <v>42806</v>
      </c>
      <c r="M513" s="14" t="n">
        <f aca="false">IF(OR(H513="",L513=""),"",ROUND((H513-L513)/30.44,1))</f>
        <v>42.4</v>
      </c>
      <c r="N513" s="7" t="str">
        <f aca="false">IF(AND(E513&lt;&gt;"v2008",ISERROR(SEARCH("Villa",B513))),"Commercial-scale","Residential unit")</f>
        <v>Commercial-scale</v>
      </c>
      <c r="O513" s="7" t="s">
        <v>54</v>
      </c>
    </row>
    <row r="514" customFormat="false" ht="15" hidden="false" customHeight="false" outlineLevel="0" collapsed="false">
      <c r="A514" s="7" t="n">
        <v>1000089556</v>
      </c>
      <c r="B514" s="7" t="s">
        <v>454</v>
      </c>
      <c r="C514" s="7" t="s">
        <v>455</v>
      </c>
      <c r="D514" s="7" t="s">
        <v>93</v>
      </c>
      <c r="E514" s="7" t="s">
        <v>129</v>
      </c>
      <c r="F514" s="7" t="s">
        <v>49</v>
      </c>
      <c r="G514" s="7" t="n">
        <v>62</v>
      </c>
      <c r="H514" s="13" t="n">
        <v>43937</v>
      </c>
      <c r="I514" s="10" t="n">
        <v>66700</v>
      </c>
      <c r="J514" s="7" t="s">
        <v>106</v>
      </c>
      <c r="K514" s="10" t="n">
        <f aca="false">IF(I514="","",IF(J514="sq ft",ROUND(I514*0.092903,0),I514))</f>
        <v>6197</v>
      </c>
      <c r="L514" s="13" t="n">
        <v>42668</v>
      </c>
      <c r="M514" s="14" t="n">
        <f aca="false">IF(OR(H514="",L514=""),"",ROUND((H514-L514)/30.44,1))</f>
        <v>41.7</v>
      </c>
      <c r="N514" s="7" t="str">
        <f aca="false">IF(AND(E514&lt;&gt;"v2008",ISERROR(SEARCH("Villa",B514))),"Commercial-scale","Residential unit")</f>
        <v>Commercial-scale</v>
      </c>
      <c r="O514" s="7" t="s">
        <v>455</v>
      </c>
    </row>
    <row r="515" customFormat="false" ht="15" hidden="false" customHeight="false" outlineLevel="0" collapsed="false">
      <c r="A515" s="7" t="n">
        <v>1000090082</v>
      </c>
      <c r="B515" s="7" t="s">
        <v>456</v>
      </c>
      <c r="C515" s="7" t="s">
        <v>457</v>
      </c>
      <c r="D515" s="7" t="s">
        <v>93</v>
      </c>
      <c r="E515" s="7" t="s">
        <v>129</v>
      </c>
      <c r="F515" s="7" t="s">
        <v>50</v>
      </c>
      <c r="G515" s="7" t="n">
        <v>54</v>
      </c>
      <c r="H515" s="13" t="n">
        <v>43753</v>
      </c>
      <c r="I515" s="10" t="n">
        <v>71642</v>
      </c>
      <c r="J515" s="7" t="s">
        <v>95</v>
      </c>
      <c r="K515" s="10" t="n">
        <f aca="false">IF(I515="","",IF(J515="sq ft",ROUND(I515*0.092903,0),I515))</f>
        <v>71642</v>
      </c>
      <c r="L515" s="13" t="n">
        <v>42669</v>
      </c>
      <c r="M515" s="14" t="n">
        <f aca="false">IF(OR(H515="",L515=""),"",ROUND((H515-L515)/30.44,1))</f>
        <v>35.6</v>
      </c>
      <c r="N515" s="7" t="str">
        <f aca="false">IF(AND(E515&lt;&gt;"v2008",ISERROR(SEARCH("Villa",B515))),"Commercial-scale","Residential unit")</f>
        <v>Commercial-scale</v>
      </c>
      <c r="O515" s="7" t="s">
        <v>457</v>
      </c>
    </row>
    <row r="516" customFormat="false" ht="15" hidden="false" customHeight="false" outlineLevel="0" collapsed="false">
      <c r="A516" s="7" t="n">
        <v>1000031810</v>
      </c>
      <c r="B516" s="7" t="s">
        <v>458</v>
      </c>
      <c r="C516" s="7" t="s">
        <v>459</v>
      </c>
      <c r="D516" s="7" t="s">
        <v>93</v>
      </c>
      <c r="E516" s="7" t="s">
        <v>129</v>
      </c>
      <c r="F516" s="7" t="s">
        <v>49</v>
      </c>
      <c r="G516" s="7" t="n">
        <v>65</v>
      </c>
      <c r="H516" s="13" t="n">
        <v>43516</v>
      </c>
      <c r="I516" s="10" t="n">
        <v>424716</v>
      </c>
      <c r="J516" s="7" t="s">
        <v>106</v>
      </c>
      <c r="K516" s="10" t="n">
        <f aca="false">IF(I516="","",IF(J516="sq ft",ROUND(I516*0.092903,0),I516))</f>
        <v>39457</v>
      </c>
      <c r="L516" s="13" t="n">
        <v>41372</v>
      </c>
      <c r="M516" s="14" t="n">
        <f aca="false">IF(OR(H516="",L516=""),"",ROUND((H516-L516)/30.44,1))</f>
        <v>70.4</v>
      </c>
      <c r="N516" s="7" t="str">
        <f aca="false">IF(AND(E516&lt;&gt;"v2008",ISERROR(SEARCH("Villa",B516))),"Commercial-scale","Residential unit")</f>
        <v>Commercial-scale</v>
      </c>
      <c r="O516" s="7" t="s">
        <v>109</v>
      </c>
    </row>
    <row r="517" customFormat="false" ht="15" hidden="false" customHeight="false" outlineLevel="0" collapsed="false">
      <c r="A517" s="7" t="n">
        <v>1000058257</v>
      </c>
      <c r="B517" s="7" t="s">
        <v>460</v>
      </c>
      <c r="C517" s="7" t="s">
        <v>55</v>
      </c>
      <c r="D517" s="7" t="s">
        <v>93</v>
      </c>
      <c r="E517" s="7" t="s">
        <v>129</v>
      </c>
      <c r="F517" s="7" t="s">
        <v>51</v>
      </c>
      <c r="G517" s="7" t="n">
        <v>44</v>
      </c>
      <c r="H517" s="13" t="n">
        <v>43475</v>
      </c>
      <c r="I517" s="10" t="n">
        <v>550800</v>
      </c>
      <c r="J517" s="7" t="s">
        <v>95</v>
      </c>
      <c r="K517" s="10" t="n">
        <f aca="false">IF(I517="","",IF(J517="sq ft",ROUND(I517*0.092903,0),I517))</f>
        <v>550800</v>
      </c>
      <c r="L517" s="13" t="n">
        <v>42155</v>
      </c>
      <c r="M517" s="14" t="n">
        <f aca="false">IF(OR(H517="",L517=""),"",ROUND((H517-L517)/30.44,1))</f>
        <v>43.4</v>
      </c>
      <c r="N517" s="7" t="str">
        <f aca="false">IF(AND(E517&lt;&gt;"v2008",ISERROR(SEARCH("Villa",B517))),"Commercial-scale","Residential unit")</f>
        <v>Commercial-scale</v>
      </c>
      <c r="O517" s="7" t="s">
        <v>55</v>
      </c>
    </row>
    <row r="518" customFormat="false" ht="15" hidden="false" customHeight="false" outlineLevel="0" collapsed="false">
      <c r="A518" s="7" t="n">
        <v>1000057203</v>
      </c>
      <c r="B518" s="7" t="s">
        <v>461</v>
      </c>
      <c r="C518" s="7" t="s">
        <v>54</v>
      </c>
      <c r="D518" s="7" t="s">
        <v>93</v>
      </c>
      <c r="E518" s="7" t="s">
        <v>129</v>
      </c>
      <c r="F518" s="7" t="s">
        <v>49</v>
      </c>
      <c r="G518" s="7" t="n">
        <v>69</v>
      </c>
      <c r="H518" s="13" t="n">
        <v>43411</v>
      </c>
      <c r="I518" s="10" t="n">
        <v>425810</v>
      </c>
      <c r="J518" s="7" t="s">
        <v>106</v>
      </c>
      <c r="K518" s="10" t="n">
        <f aca="false">IF(I518="","",IF(J518="sq ft",ROUND(I518*0.092903,0),I518))</f>
        <v>39559</v>
      </c>
      <c r="L518" s="13" t="n">
        <v>42120</v>
      </c>
      <c r="M518" s="14" t="n">
        <f aca="false">IF(OR(H518="",L518=""),"",ROUND((H518-L518)/30.44,1))</f>
        <v>42.4</v>
      </c>
      <c r="N518" s="7" t="str">
        <f aca="false">IF(AND(E518&lt;&gt;"v2008",ISERROR(SEARCH("Villa",B518))),"Commercial-scale","Residential unit")</f>
        <v>Commercial-scale</v>
      </c>
      <c r="O518" s="7" t="s">
        <v>54</v>
      </c>
    </row>
    <row r="519" customFormat="false" ht="15" hidden="false" customHeight="false" outlineLevel="0" collapsed="false">
      <c r="A519" s="7" t="n">
        <v>10251803</v>
      </c>
      <c r="B519" s="7" t="s">
        <v>462</v>
      </c>
      <c r="C519" s="7" t="s">
        <v>463</v>
      </c>
      <c r="D519" s="7" t="s">
        <v>93</v>
      </c>
      <c r="E519" s="7" t="s">
        <v>464</v>
      </c>
      <c r="F519" s="7" t="s">
        <v>49</v>
      </c>
      <c r="G519" s="7" t="n">
        <v>47</v>
      </c>
      <c r="H519" s="13" t="n">
        <v>43410</v>
      </c>
      <c r="I519" s="10" t="n">
        <v>75000</v>
      </c>
      <c r="J519" s="7" t="s">
        <v>106</v>
      </c>
      <c r="K519" s="10" t="n">
        <f aca="false">IF(I519="","",IF(J519="sq ft",ROUND(I519*0.092903,0),I519))</f>
        <v>6968</v>
      </c>
      <c r="L519" s="13" t="n">
        <v>39610</v>
      </c>
      <c r="M519" s="14" t="n">
        <f aca="false">IF(OR(H519="",L519=""),"",ROUND((H519-L519)/30.44,1))</f>
        <v>124.8</v>
      </c>
      <c r="N519" s="7" t="str">
        <f aca="false">IF(AND(E519&lt;&gt;"v2008",ISERROR(SEARCH("Villa",B519))),"Commercial-scale","Residential unit")</f>
        <v>Commercial-scale</v>
      </c>
      <c r="O519" s="7" t="s">
        <v>58</v>
      </c>
    </row>
    <row r="520" customFormat="false" ht="15" hidden="false" customHeight="false" outlineLevel="0" collapsed="false">
      <c r="A520" s="7" t="n">
        <v>1000084502</v>
      </c>
      <c r="B520" s="7" t="s">
        <v>465</v>
      </c>
      <c r="C520" s="7" t="s">
        <v>56</v>
      </c>
      <c r="D520" s="7" t="s">
        <v>93</v>
      </c>
      <c r="E520" s="7" t="s">
        <v>129</v>
      </c>
      <c r="F520" s="7" t="s">
        <v>49</v>
      </c>
      <c r="G520" s="7" t="n">
        <v>62</v>
      </c>
      <c r="H520" s="13" t="n">
        <v>43214</v>
      </c>
      <c r="I520" s="10" t="n">
        <v>8065</v>
      </c>
      <c r="J520" s="7" t="s">
        <v>95</v>
      </c>
      <c r="K520" s="10" t="n">
        <f aca="false">IF(I520="","",IF(J520="sq ft",ROUND(I520*0.092903,0),I520))</f>
        <v>8065</v>
      </c>
      <c r="L520" s="13" t="n">
        <v>42656</v>
      </c>
      <c r="M520" s="14" t="n">
        <f aca="false">IF(OR(H520="",L520=""),"",ROUND((H520-L520)/30.44,1))</f>
        <v>18.3</v>
      </c>
      <c r="N520" s="7" t="str">
        <f aca="false">IF(AND(E520&lt;&gt;"v2008",ISERROR(SEARCH("Villa",B520))),"Commercial-scale","Residential unit")</f>
        <v>Commercial-scale</v>
      </c>
      <c r="O520" s="7" t="s">
        <v>56</v>
      </c>
    </row>
    <row r="521" customFormat="false" ht="15" hidden="false" customHeight="false" outlineLevel="0" collapsed="false">
      <c r="A521" s="7" t="n">
        <v>10890165</v>
      </c>
      <c r="B521" s="7" t="s">
        <v>466</v>
      </c>
      <c r="C521" s="7" t="s">
        <v>54</v>
      </c>
      <c r="D521" s="7" t="s">
        <v>93</v>
      </c>
      <c r="E521" s="7" t="s">
        <v>467</v>
      </c>
      <c r="F521" s="7" t="s">
        <v>50</v>
      </c>
      <c r="G521" s="7"/>
      <c r="H521" s="13" t="n">
        <v>43046</v>
      </c>
      <c r="I521" s="10" t="n">
        <v>2646</v>
      </c>
      <c r="J521" s="7" t="s">
        <v>106</v>
      </c>
      <c r="K521" s="10" t="n">
        <f aca="false">IF(I521="","",IF(J521="sq ft",ROUND(I521*0.092903,0),I521))</f>
        <v>246</v>
      </c>
      <c r="L521" s="13" t="n">
        <v>41568</v>
      </c>
      <c r="M521" s="14" t="n">
        <f aca="false">IF(OR(H521="",L521=""),"",ROUND((H521-L521)/30.44,1))</f>
        <v>48.6</v>
      </c>
      <c r="N521" s="7" t="str">
        <f aca="false">IF(AND(E521&lt;&gt;"v2008",ISERROR(SEARCH("Villa",B521))),"Commercial-scale","Residential unit")</f>
        <v>Residential unit</v>
      </c>
      <c r="O521" s="7" t="s">
        <v>54</v>
      </c>
    </row>
    <row r="522" customFormat="false" ht="15" hidden="false" customHeight="false" outlineLevel="0" collapsed="false">
      <c r="A522" s="7" t="n">
        <v>10889279</v>
      </c>
      <c r="B522" s="7" t="s">
        <v>466</v>
      </c>
      <c r="C522" s="7" t="s">
        <v>54</v>
      </c>
      <c r="D522" s="7" t="s">
        <v>93</v>
      </c>
      <c r="E522" s="7" t="s">
        <v>467</v>
      </c>
      <c r="F522" s="7" t="s">
        <v>50</v>
      </c>
      <c r="G522" s="7"/>
      <c r="H522" s="13" t="n">
        <v>43046</v>
      </c>
      <c r="I522" s="10" t="n">
        <v>4591</v>
      </c>
      <c r="J522" s="7" t="s">
        <v>106</v>
      </c>
      <c r="K522" s="10" t="n">
        <f aca="false">IF(I522="","",IF(J522="sq ft",ROUND(I522*0.092903,0),I522))</f>
        <v>427</v>
      </c>
      <c r="L522" s="13" t="n">
        <v>41352</v>
      </c>
      <c r="M522" s="14" t="n">
        <f aca="false">IF(OR(H522="",L522=""),"",ROUND((H522-L522)/30.44,1))</f>
        <v>55.7</v>
      </c>
      <c r="N522" s="7" t="str">
        <f aca="false">IF(AND(E522&lt;&gt;"v2008",ISERROR(SEARCH("Villa",B522))),"Commercial-scale","Residential unit")</f>
        <v>Residential unit</v>
      </c>
      <c r="O522" s="7" t="s">
        <v>54</v>
      </c>
    </row>
    <row r="523" customFormat="false" ht="15" hidden="false" customHeight="false" outlineLevel="0" collapsed="false">
      <c r="A523" s="7" t="n">
        <v>10889856</v>
      </c>
      <c r="B523" s="7" t="s">
        <v>466</v>
      </c>
      <c r="C523" s="7" t="s">
        <v>54</v>
      </c>
      <c r="D523" s="7" t="s">
        <v>93</v>
      </c>
      <c r="E523" s="7" t="s">
        <v>467</v>
      </c>
      <c r="F523" s="7" t="s">
        <v>50</v>
      </c>
      <c r="G523" s="7"/>
      <c r="H523" s="13" t="n">
        <v>43046</v>
      </c>
      <c r="I523" s="10" t="n">
        <v>2646</v>
      </c>
      <c r="J523" s="7" t="s">
        <v>106</v>
      </c>
      <c r="K523" s="10" t="n">
        <f aca="false">IF(I523="","",IF(J523="sq ft",ROUND(I523*0.092903,0),I523))</f>
        <v>246</v>
      </c>
      <c r="L523" s="13" t="n">
        <v>41352</v>
      </c>
      <c r="M523" s="14" t="n">
        <f aca="false">IF(OR(H523="",L523=""),"",ROUND((H523-L523)/30.44,1))</f>
        <v>55.7</v>
      </c>
      <c r="N523" s="7" t="str">
        <f aca="false">IF(AND(E523&lt;&gt;"v2008",ISERROR(SEARCH("Villa",B523))),"Commercial-scale","Residential unit")</f>
        <v>Residential unit</v>
      </c>
      <c r="O523" s="7" t="s">
        <v>54</v>
      </c>
    </row>
    <row r="524" customFormat="false" ht="15" hidden="false" customHeight="false" outlineLevel="0" collapsed="false">
      <c r="A524" s="7" t="n">
        <v>10887738</v>
      </c>
      <c r="B524" s="7" t="s">
        <v>466</v>
      </c>
      <c r="C524" s="7" t="s">
        <v>54</v>
      </c>
      <c r="D524" s="7" t="s">
        <v>93</v>
      </c>
      <c r="E524" s="7" t="s">
        <v>467</v>
      </c>
      <c r="F524" s="7" t="s">
        <v>50</v>
      </c>
      <c r="G524" s="7"/>
      <c r="H524" s="13" t="n">
        <v>43046</v>
      </c>
      <c r="I524" s="10" t="n">
        <v>4591</v>
      </c>
      <c r="J524" s="7" t="s">
        <v>106</v>
      </c>
      <c r="K524" s="10" t="n">
        <f aca="false">IF(I524="","",IF(J524="sq ft",ROUND(I524*0.092903,0),I524))</f>
        <v>427</v>
      </c>
      <c r="L524" s="13" t="n">
        <v>41352</v>
      </c>
      <c r="M524" s="14" t="n">
        <f aca="false">IF(OR(H524="",L524=""),"",ROUND((H524-L524)/30.44,1))</f>
        <v>55.7</v>
      </c>
      <c r="N524" s="7" t="str">
        <f aca="false">IF(AND(E524&lt;&gt;"v2008",ISERROR(SEARCH("Villa",B524))),"Commercial-scale","Residential unit")</f>
        <v>Residential unit</v>
      </c>
      <c r="O524" s="7" t="s">
        <v>54</v>
      </c>
    </row>
    <row r="525" customFormat="false" ht="15" hidden="false" customHeight="false" outlineLevel="0" collapsed="false">
      <c r="A525" s="7" t="n">
        <v>10887756</v>
      </c>
      <c r="B525" s="7" t="s">
        <v>466</v>
      </c>
      <c r="C525" s="7" t="s">
        <v>54</v>
      </c>
      <c r="D525" s="7" t="s">
        <v>93</v>
      </c>
      <c r="E525" s="7" t="s">
        <v>467</v>
      </c>
      <c r="F525" s="7" t="s">
        <v>50</v>
      </c>
      <c r="G525" s="7"/>
      <c r="H525" s="13" t="n">
        <v>43046</v>
      </c>
      <c r="I525" s="10" t="n">
        <v>4833</v>
      </c>
      <c r="J525" s="7" t="s">
        <v>106</v>
      </c>
      <c r="K525" s="10" t="n">
        <f aca="false">IF(I525="","",IF(J525="sq ft",ROUND(I525*0.092903,0),I525))</f>
        <v>449</v>
      </c>
      <c r="L525" s="13" t="n">
        <v>41352</v>
      </c>
      <c r="M525" s="14" t="n">
        <f aca="false">IF(OR(H525="",L525=""),"",ROUND((H525-L525)/30.44,1))</f>
        <v>55.7</v>
      </c>
      <c r="N525" s="7" t="str">
        <f aca="false">IF(AND(E525&lt;&gt;"v2008",ISERROR(SEARCH("Villa",B525))),"Commercial-scale","Residential unit")</f>
        <v>Residential unit</v>
      </c>
      <c r="O525" s="7" t="s">
        <v>54</v>
      </c>
    </row>
    <row r="526" customFormat="false" ht="15" hidden="false" customHeight="false" outlineLevel="0" collapsed="false">
      <c r="A526" s="7" t="n">
        <v>10887760</v>
      </c>
      <c r="B526" s="7" t="s">
        <v>466</v>
      </c>
      <c r="C526" s="7" t="s">
        <v>54</v>
      </c>
      <c r="D526" s="7" t="s">
        <v>93</v>
      </c>
      <c r="E526" s="7" t="s">
        <v>467</v>
      </c>
      <c r="F526" s="7" t="s">
        <v>50</v>
      </c>
      <c r="G526" s="7"/>
      <c r="H526" s="13" t="n">
        <v>43046</v>
      </c>
      <c r="I526" s="10" t="n">
        <v>4833</v>
      </c>
      <c r="J526" s="7" t="s">
        <v>106</v>
      </c>
      <c r="K526" s="10" t="n">
        <f aca="false">IF(I526="","",IF(J526="sq ft",ROUND(I526*0.092903,0),I526))</f>
        <v>449</v>
      </c>
      <c r="L526" s="13" t="n">
        <v>41352</v>
      </c>
      <c r="M526" s="14" t="n">
        <f aca="false">IF(OR(H526="",L526=""),"",ROUND((H526-L526)/30.44,1))</f>
        <v>55.7</v>
      </c>
      <c r="N526" s="7" t="str">
        <f aca="false">IF(AND(E526&lt;&gt;"v2008",ISERROR(SEARCH("Villa",B526))),"Commercial-scale","Residential unit")</f>
        <v>Residential unit</v>
      </c>
      <c r="O526" s="7" t="s">
        <v>54</v>
      </c>
    </row>
    <row r="527" customFormat="false" ht="15" hidden="false" customHeight="false" outlineLevel="0" collapsed="false">
      <c r="A527" s="7" t="n">
        <v>10887762</v>
      </c>
      <c r="B527" s="7" t="s">
        <v>466</v>
      </c>
      <c r="C527" s="7" t="s">
        <v>54</v>
      </c>
      <c r="D527" s="7" t="s">
        <v>93</v>
      </c>
      <c r="E527" s="7" t="s">
        <v>467</v>
      </c>
      <c r="F527" s="7" t="s">
        <v>50</v>
      </c>
      <c r="G527" s="7"/>
      <c r="H527" s="13" t="n">
        <v>43046</v>
      </c>
      <c r="I527" s="10" t="n">
        <v>5192</v>
      </c>
      <c r="J527" s="7" t="s">
        <v>106</v>
      </c>
      <c r="K527" s="10" t="n">
        <f aca="false">IF(I527="","",IF(J527="sq ft",ROUND(I527*0.092903,0),I527))</f>
        <v>482</v>
      </c>
      <c r="L527" s="13" t="n">
        <v>41352</v>
      </c>
      <c r="M527" s="14" t="n">
        <f aca="false">IF(OR(H527="",L527=""),"",ROUND((H527-L527)/30.44,1))</f>
        <v>55.7</v>
      </c>
      <c r="N527" s="7" t="str">
        <f aca="false">IF(AND(E527&lt;&gt;"v2008",ISERROR(SEARCH("Villa",B527))),"Commercial-scale","Residential unit")</f>
        <v>Residential unit</v>
      </c>
      <c r="O527" s="7" t="s">
        <v>54</v>
      </c>
    </row>
    <row r="528" customFormat="false" ht="15" hidden="false" customHeight="false" outlineLevel="0" collapsed="false">
      <c r="A528" s="7" t="n">
        <v>10887755</v>
      </c>
      <c r="B528" s="7" t="s">
        <v>466</v>
      </c>
      <c r="C528" s="7" t="s">
        <v>54</v>
      </c>
      <c r="D528" s="7" t="s">
        <v>93</v>
      </c>
      <c r="E528" s="7" t="s">
        <v>467</v>
      </c>
      <c r="F528" s="7" t="s">
        <v>50</v>
      </c>
      <c r="G528" s="7"/>
      <c r="H528" s="13" t="n">
        <v>43046</v>
      </c>
      <c r="I528" s="10" t="n">
        <v>5192</v>
      </c>
      <c r="J528" s="7" t="s">
        <v>106</v>
      </c>
      <c r="K528" s="10" t="n">
        <f aca="false">IF(I528="","",IF(J528="sq ft",ROUND(I528*0.092903,0),I528))</f>
        <v>482</v>
      </c>
      <c r="L528" s="13" t="n">
        <v>41352</v>
      </c>
      <c r="M528" s="14" t="n">
        <f aca="false">IF(OR(H528="",L528=""),"",ROUND((H528-L528)/30.44,1))</f>
        <v>55.7</v>
      </c>
      <c r="N528" s="7" t="str">
        <f aca="false">IF(AND(E528&lt;&gt;"v2008",ISERROR(SEARCH("Villa",B528))),"Commercial-scale","Residential unit")</f>
        <v>Residential unit</v>
      </c>
      <c r="O528" s="7" t="s">
        <v>54</v>
      </c>
    </row>
    <row r="529" customFormat="false" ht="15" hidden="false" customHeight="false" outlineLevel="0" collapsed="false">
      <c r="A529" s="7" t="n">
        <v>10887744</v>
      </c>
      <c r="B529" s="7" t="s">
        <v>466</v>
      </c>
      <c r="C529" s="7" t="s">
        <v>54</v>
      </c>
      <c r="D529" s="7" t="s">
        <v>93</v>
      </c>
      <c r="E529" s="7" t="s">
        <v>467</v>
      </c>
      <c r="F529" s="7" t="s">
        <v>50</v>
      </c>
      <c r="G529" s="7"/>
      <c r="H529" s="13" t="n">
        <v>43046</v>
      </c>
      <c r="I529" s="10" t="n">
        <v>5192</v>
      </c>
      <c r="J529" s="7" t="s">
        <v>106</v>
      </c>
      <c r="K529" s="10" t="n">
        <f aca="false">IF(I529="","",IF(J529="sq ft",ROUND(I529*0.092903,0),I529))</f>
        <v>482</v>
      </c>
      <c r="L529" s="13" t="n">
        <v>41352</v>
      </c>
      <c r="M529" s="14" t="n">
        <f aca="false">IF(OR(H529="",L529=""),"",ROUND((H529-L529)/30.44,1))</f>
        <v>55.7</v>
      </c>
      <c r="N529" s="7" t="str">
        <f aca="false">IF(AND(E529&lt;&gt;"v2008",ISERROR(SEARCH("Villa",B529))),"Commercial-scale","Residential unit")</f>
        <v>Residential unit</v>
      </c>
      <c r="O529" s="7" t="s">
        <v>54</v>
      </c>
    </row>
    <row r="530" customFormat="false" ht="15" hidden="false" customHeight="false" outlineLevel="0" collapsed="false">
      <c r="A530" s="7" t="n">
        <v>10889274</v>
      </c>
      <c r="B530" s="7" t="s">
        <v>466</v>
      </c>
      <c r="C530" s="7" t="s">
        <v>54</v>
      </c>
      <c r="D530" s="7" t="s">
        <v>93</v>
      </c>
      <c r="E530" s="7" t="s">
        <v>467</v>
      </c>
      <c r="F530" s="7" t="s">
        <v>50</v>
      </c>
      <c r="G530" s="7"/>
      <c r="H530" s="13" t="n">
        <v>43046</v>
      </c>
      <c r="I530" s="10" t="n">
        <v>5192</v>
      </c>
      <c r="J530" s="7" t="s">
        <v>106</v>
      </c>
      <c r="K530" s="10" t="n">
        <f aca="false">IF(I530="","",IF(J530="sq ft",ROUND(I530*0.092903,0),I530))</f>
        <v>482</v>
      </c>
      <c r="L530" s="13" t="n">
        <v>41352</v>
      </c>
      <c r="M530" s="14" t="n">
        <f aca="false">IF(OR(H530="",L530=""),"",ROUND((H530-L530)/30.44,1))</f>
        <v>55.7</v>
      </c>
      <c r="N530" s="7" t="str">
        <f aca="false">IF(AND(E530&lt;&gt;"v2008",ISERROR(SEARCH("Villa",B530))),"Commercial-scale","Residential unit")</f>
        <v>Residential unit</v>
      </c>
      <c r="O530" s="7" t="s">
        <v>54</v>
      </c>
    </row>
    <row r="531" customFormat="false" ht="15" hidden="false" customHeight="false" outlineLevel="0" collapsed="false">
      <c r="A531" s="7" t="n">
        <v>10889301</v>
      </c>
      <c r="B531" s="7" t="s">
        <v>466</v>
      </c>
      <c r="C531" s="7" t="s">
        <v>54</v>
      </c>
      <c r="D531" s="7" t="s">
        <v>93</v>
      </c>
      <c r="E531" s="7" t="s">
        <v>467</v>
      </c>
      <c r="F531" s="7" t="s">
        <v>50</v>
      </c>
      <c r="G531" s="7"/>
      <c r="H531" s="13" t="n">
        <v>43046</v>
      </c>
      <c r="I531" s="10" t="n">
        <v>5192</v>
      </c>
      <c r="J531" s="7" t="s">
        <v>106</v>
      </c>
      <c r="K531" s="10" t="n">
        <f aca="false">IF(I531="","",IF(J531="sq ft",ROUND(I531*0.092903,0),I531))</f>
        <v>482</v>
      </c>
      <c r="L531" s="13" t="n">
        <v>41352</v>
      </c>
      <c r="M531" s="14" t="n">
        <f aca="false">IF(OR(H531="",L531=""),"",ROUND((H531-L531)/30.44,1))</f>
        <v>55.7</v>
      </c>
      <c r="N531" s="7" t="str">
        <f aca="false">IF(AND(E531&lt;&gt;"v2008",ISERROR(SEARCH("Villa",B531))),"Commercial-scale","Residential unit")</f>
        <v>Residential unit</v>
      </c>
      <c r="O531" s="7" t="s">
        <v>54</v>
      </c>
    </row>
    <row r="532" customFormat="false" ht="15" hidden="false" customHeight="false" outlineLevel="0" collapsed="false">
      <c r="A532" s="7" t="n">
        <v>10889285</v>
      </c>
      <c r="B532" s="7" t="s">
        <v>466</v>
      </c>
      <c r="C532" s="7" t="s">
        <v>54</v>
      </c>
      <c r="D532" s="7" t="s">
        <v>93</v>
      </c>
      <c r="E532" s="7" t="s">
        <v>467</v>
      </c>
      <c r="F532" s="7" t="s">
        <v>50</v>
      </c>
      <c r="G532" s="7"/>
      <c r="H532" s="13" t="n">
        <v>43046</v>
      </c>
      <c r="I532" s="10" t="n">
        <v>4171</v>
      </c>
      <c r="J532" s="7" t="s">
        <v>106</v>
      </c>
      <c r="K532" s="10" t="n">
        <f aca="false">IF(I532="","",IF(J532="sq ft",ROUND(I532*0.092903,0),I532))</f>
        <v>387</v>
      </c>
      <c r="L532" s="13" t="n">
        <v>41352</v>
      </c>
      <c r="M532" s="14" t="n">
        <f aca="false">IF(OR(H532="",L532=""),"",ROUND((H532-L532)/30.44,1))</f>
        <v>55.7</v>
      </c>
      <c r="N532" s="7" t="str">
        <f aca="false">IF(AND(E532&lt;&gt;"v2008",ISERROR(SEARCH("Villa",B532))),"Commercial-scale","Residential unit")</f>
        <v>Residential unit</v>
      </c>
      <c r="O532" s="7" t="s">
        <v>54</v>
      </c>
    </row>
    <row r="533" customFormat="false" ht="15" hidden="false" customHeight="false" outlineLevel="0" collapsed="false">
      <c r="A533" s="7" t="n">
        <v>10889866</v>
      </c>
      <c r="B533" s="7" t="s">
        <v>466</v>
      </c>
      <c r="C533" s="7" t="s">
        <v>54</v>
      </c>
      <c r="D533" s="7" t="s">
        <v>93</v>
      </c>
      <c r="E533" s="7" t="s">
        <v>467</v>
      </c>
      <c r="F533" s="7" t="s">
        <v>50</v>
      </c>
      <c r="G533" s="7"/>
      <c r="H533" s="13" t="n">
        <v>43046</v>
      </c>
      <c r="I533" s="10" t="n">
        <v>2646</v>
      </c>
      <c r="J533" s="7" t="s">
        <v>106</v>
      </c>
      <c r="K533" s="10" t="n">
        <f aca="false">IF(I533="","",IF(J533="sq ft",ROUND(I533*0.092903,0),I533))</f>
        <v>246</v>
      </c>
      <c r="L533" s="13" t="n">
        <v>41352</v>
      </c>
      <c r="M533" s="14" t="n">
        <f aca="false">IF(OR(H533="",L533=""),"",ROUND((H533-L533)/30.44,1))</f>
        <v>55.7</v>
      </c>
      <c r="N533" s="7" t="str">
        <f aca="false">IF(AND(E533&lt;&gt;"v2008",ISERROR(SEARCH("Villa",B533))),"Commercial-scale","Residential unit")</f>
        <v>Residential unit</v>
      </c>
      <c r="O533" s="7" t="s">
        <v>54</v>
      </c>
    </row>
    <row r="534" customFormat="false" ht="15" hidden="false" customHeight="false" outlineLevel="0" collapsed="false">
      <c r="A534" s="7" t="n">
        <v>10889458</v>
      </c>
      <c r="B534" s="7" t="s">
        <v>466</v>
      </c>
      <c r="C534" s="7" t="s">
        <v>54</v>
      </c>
      <c r="D534" s="7" t="s">
        <v>93</v>
      </c>
      <c r="E534" s="7" t="s">
        <v>467</v>
      </c>
      <c r="F534" s="7" t="s">
        <v>50</v>
      </c>
      <c r="G534" s="7"/>
      <c r="H534" s="13" t="n">
        <v>43046</v>
      </c>
      <c r="I534" s="10" t="n">
        <v>4171</v>
      </c>
      <c r="J534" s="7" t="s">
        <v>106</v>
      </c>
      <c r="K534" s="10" t="n">
        <f aca="false">IF(I534="","",IF(J534="sq ft",ROUND(I534*0.092903,0),I534))</f>
        <v>387</v>
      </c>
      <c r="L534" s="13" t="n">
        <v>41352</v>
      </c>
      <c r="M534" s="14" t="n">
        <f aca="false">IF(OR(H534="",L534=""),"",ROUND((H534-L534)/30.44,1))</f>
        <v>55.7</v>
      </c>
      <c r="N534" s="7" t="str">
        <f aca="false">IF(AND(E534&lt;&gt;"v2008",ISERROR(SEARCH("Villa",B534))),"Commercial-scale","Residential unit")</f>
        <v>Residential unit</v>
      </c>
      <c r="O534" s="7" t="s">
        <v>54</v>
      </c>
    </row>
    <row r="535" customFormat="false" ht="15" hidden="false" customHeight="false" outlineLevel="0" collapsed="false">
      <c r="A535" s="7" t="n">
        <v>10889465</v>
      </c>
      <c r="B535" s="7" t="s">
        <v>466</v>
      </c>
      <c r="C535" s="7" t="s">
        <v>54</v>
      </c>
      <c r="D535" s="7" t="s">
        <v>93</v>
      </c>
      <c r="E535" s="7" t="s">
        <v>467</v>
      </c>
      <c r="F535" s="7" t="s">
        <v>50</v>
      </c>
      <c r="G535" s="7"/>
      <c r="H535" s="13" t="n">
        <v>43046</v>
      </c>
      <c r="I535" s="10" t="n">
        <v>4591</v>
      </c>
      <c r="J535" s="7" t="s">
        <v>106</v>
      </c>
      <c r="K535" s="10" t="n">
        <f aca="false">IF(I535="","",IF(J535="sq ft",ROUND(I535*0.092903,0),I535))</f>
        <v>427</v>
      </c>
      <c r="L535" s="13" t="n">
        <v>41352</v>
      </c>
      <c r="M535" s="14" t="n">
        <f aca="false">IF(OR(H535="",L535=""),"",ROUND((H535-L535)/30.44,1))</f>
        <v>55.7</v>
      </c>
      <c r="N535" s="7" t="str">
        <f aca="false">IF(AND(E535&lt;&gt;"v2008",ISERROR(SEARCH("Villa",B535))),"Commercial-scale","Residential unit")</f>
        <v>Residential unit</v>
      </c>
      <c r="O535" s="7" t="s">
        <v>54</v>
      </c>
    </row>
    <row r="536" customFormat="false" ht="15" hidden="false" customHeight="false" outlineLevel="0" collapsed="false">
      <c r="A536" s="7" t="n">
        <v>10890171</v>
      </c>
      <c r="B536" s="7" t="s">
        <v>466</v>
      </c>
      <c r="C536" s="7" t="s">
        <v>54</v>
      </c>
      <c r="D536" s="7" t="s">
        <v>93</v>
      </c>
      <c r="E536" s="7" t="s">
        <v>467</v>
      </c>
      <c r="F536" s="7" t="s">
        <v>50</v>
      </c>
      <c r="G536" s="7"/>
      <c r="H536" s="13" t="n">
        <v>43046</v>
      </c>
      <c r="I536" s="10" t="n">
        <v>2646</v>
      </c>
      <c r="J536" s="7" t="s">
        <v>106</v>
      </c>
      <c r="K536" s="10" t="n">
        <f aca="false">IF(I536="","",IF(J536="sq ft",ROUND(I536*0.092903,0),I536))</f>
        <v>246</v>
      </c>
      <c r="L536" s="13" t="n">
        <v>41568</v>
      </c>
      <c r="M536" s="14" t="n">
        <f aca="false">IF(OR(H536="",L536=""),"",ROUND((H536-L536)/30.44,1))</f>
        <v>48.6</v>
      </c>
      <c r="N536" s="7" t="str">
        <f aca="false">IF(AND(E536&lt;&gt;"v2008",ISERROR(SEARCH("Villa",B536))),"Commercial-scale","Residential unit")</f>
        <v>Residential unit</v>
      </c>
      <c r="O536" s="7" t="s">
        <v>54</v>
      </c>
    </row>
    <row r="537" customFormat="false" ht="15" hidden="false" customHeight="false" outlineLevel="0" collapsed="false">
      <c r="A537" s="7" t="n">
        <v>10889486</v>
      </c>
      <c r="B537" s="7" t="s">
        <v>466</v>
      </c>
      <c r="C537" s="7" t="s">
        <v>54</v>
      </c>
      <c r="D537" s="7" t="s">
        <v>93</v>
      </c>
      <c r="E537" s="7" t="s">
        <v>467</v>
      </c>
      <c r="F537" s="7" t="s">
        <v>50</v>
      </c>
      <c r="G537" s="7"/>
      <c r="H537" s="13" t="n">
        <v>43046</v>
      </c>
      <c r="I537" s="10" t="n">
        <v>4430</v>
      </c>
      <c r="J537" s="7" t="s">
        <v>106</v>
      </c>
      <c r="K537" s="10" t="n">
        <f aca="false">IF(I537="","",IF(J537="sq ft",ROUND(I537*0.092903,0),I537))</f>
        <v>412</v>
      </c>
      <c r="L537" s="13" t="n">
        <v>41352</v>
      </c>
      <c r="M537" s="14" t="n">
        <f aca="false">IF(OR(H537="",L537=""),"",ROUND((H537-L537)/30.44,1))</f>
        <v>55.7</v>
      </c>
      <c r="N537" s="7" t="str">
        <f aca="false">IF(AND(E537&lt;&gt;"v2008",ISERROR(SEARCH("Villa",B537))),"Commercial-scale","Residential unit")</f>
        <v>Residential unit</v>
      </c>
      <c r="O537" s="7" t="s">
        <v>54</v>
      </c>
    </row>
    <row r="538" customFormat="false" ht="15" hidden="false" customHeight="false" outlineLevel="0" collapsed="false">
      <c r="A538" s="7" t="n">
        <v>10889495</v>
      </c>
      <c r="B538" s="7" t="s">
        <v>466</v>
      </c>
      <c r="C538" s="7" t="s">
        <v>54</v>
      </c>
      <c r="D538" s="7" t="s">
        <v>93</v>
      </c>
      <c r="E538" s="7" t="s">
        <v>467</v>
      </c>
      <c r="F538" s="7" t="s">
        <v>50</v>
      </c>
      <c r="G538" s="7"/>
      <c r="H538" s="13" t="n">
        <v>43046</v>
      </c>
      <c r="I538" s="10" t="n">
        <v>4171</v>
      </c>
      <c r="J538" s="7" t="s">
        <v>106</v>
      </c>
      <c r="K538" s="10" t="n">
        <f aca="false">IF(I538="","",IF(J538="sq ft",ROUND(I538*0.092903,0),I538))</f>
        <v>387</v>
      </c>
      <c r="L538" s="13" t="n">
        <v>41352</v>
      </c>
      <c r="M538" s="14" t="n">
        <f aca="false">IF(OR(H538="",L538=""),"",ROUND((H538-L538)/30.44,1))</f>
        <v>55.7</v>
      </c>
      <c r="N538" s="7" t="str">
        <f aca="false">IF(AND(E538&lt;&gt;"v2008",ISERROR(SEARCH("Villa",B538))),"Commercial-scale","Residential unit")</f>
        <v>Residential unit</v>
      </c>
      <c r="O538" s="7" t="s">
        <v>54</v>
      </c>
    </row>
    <row r="539" customFormat="false" ht="15" hidden="false" customHeight="false" outlineLevel="0" collapsed="false">
      <c r="A539" s="7" t="n">
        <v>10889863</v>
      </c>
      <c r="B539" s="7" t="s">
        <v>466</v>
      </c>
      <c r="C539" s="7" t="s">
        <v>54</v>
      </c>
      <c r="D539" s="7" t="s">
        <v>93</v>
      </c>
      <c r="E539" s="7" t="s">
        <v>467</v>
      </c>
      <c r="F539" s="7" t="s">
        <v>50</v>
      </c>
      <c r="G539" s="7"/>
      <c r="H539" s="13" t="n">
        <v>43046</v>
      </c>
      <c r="I539" s="10" t="n">
        <v>3090</v>
      </c>
      <c r="J539" s="7" t="s">
        <v>106</v>
      </c>
      <c r="K539" s="10" t="n">
        <f aca="false">IF(I539="","",IF(J539="sq ft",ROUND(I539*0.092903,0),I539))</f>
        <v>287</v>
      </c>
      <c r="L539" s="13" t="n">
        <v>41352</v>
      </c>
      <c r="M539" s="14" t="n">
        <f aca="false">IF(OR(H539="",L539=""),"",ROUND((H539-L539)/30.44,1))</f>
        <v>55.7</v>
      </c>
      <c r="N539" s="7" t="str">
        <f aca="false">IF(AND(E539&lt;&gt;"v2008",ISERROR(SEARCH("Villa",B539))),"Commercial-scale","Residential unit")</f>
        <v>Residential unit</v>
      </c>
      <c r="O539" s="7" t="s">
        <v>54</v>
      </c>
    </row>
    <row r="540" customFormat="false" ht="15" hidden="false" customHeight="false" outlineLevel="0" collapsed="false">
      <c r="A540" s="7" t="n">
        <v>10889297</v>
      </c>
      <c r="B540" s="7" t="s">
        <v>466</v>
      </c>
      <c r="C540" s="7" t="s">
        <v>54</v>
      </c>
      <c r="D540" s="7" t="s">
        <v>93</v>
      </c>
      <c r="E540" s="7" t="s">
        <v>467</v>
      </c>
      <c r="F540" s="7" t="s">
        <v>50</v>
      </c>
      <c r="G540" s="7"/>
      <c r="H540" s="13" t="n">
        <v>43046</v>
      </c>
      <c r="I540" s="10" t="n">
        <v>5192</v>
      </c>
      <c r="J540" s="7" t="s">
        <v>106</v>
      </c>
      <c r="K540" s="10" t="n">
        <f aca="false">IF(I540="","",IF(J540="sq ft",ROUND(I540*0.092903,0),I540))</f>
        <v>482</v>
      </c>
      <c r="L540" s="13" t="n">
        <v>41352</v>
      </c>
      <c r="M540" s="14" t="n">
        <f aca="false">IF(OR(H540="",L540=""),"",ROUND((H540-L540)/30.44,1))</f>
        <v>55.7</v>
      </c>
      <c r="N540" s="7" t="str">
        <f aca="false">IF(AND(E540&lt;&gt;"v2008",ISERROR(SEARCH("Villa",B540))),"Commercial-scale","Residential unit")</f>
        <v>Residential unit</v>
      </c>
      <c r="O540" s="7" t="s">
        <v>54</v>
      </c>
    </row>
    <row r="541" customFormat="false" ht="15" hidden="false" customHeight="false" outlineLevel="0" collapsed="false">
      <c r="A541" s="7" t="n">
        <v>10889870</v>
      </c>
      <c r="B541" s="7" t="s">
        <v>466</v>
      </c>
      <c r="C541" s="7" t="s">
        <v>54</v>
      </c>
      <c r="D541" s="7" t="s">
        <v>93</v>
      </c>
      <c r="E541" s="7" t="s">
        <v>467</v>
      </c>
      <c r="F541" s="7" t="s">
        <v>50</v>
      </c>
      <c r="G541" s="7"/>
      <c r="H541" s="13" t="n">
        <v>43046</v>
      </c>
      <c r="I541" s="10" t="n">
        <v>2646</v>
      </c>
      <c r="J541" s="7" t="s">
        <v>106</v>
      </c>
      <c r="K541" s="10" t="n">
        <f aca="false">IF(I541="","",IF(J541="sq ft",ROUND(I541*0.092903,0),I541))</f>
        <v>246</v>
      </c>
      <c r="L541" s="13" t="n">
        <v>41352</v>
      </c>
      <c r="M541" s="14" t="n">
        <f aca="false">IF(OR(H541="",L541=""),"",ROUND((H541-L541)/30.44,1))</f>
        <v>55.7</v>
      </c>
      <c r="N541" s="7" t="str">
        <f aca="false">IF(AND(E541&lt;&gt;"v2008",ISERROR(SEARCH("Villa",B541))),"Commercial-scale","Residential unit")</f>
        <v>Residential unit</v>
      </c>
      <c r="O541" s="7" t="s">
        <v>54</v>
      </c>
    </row>
    <row r="542" customFormat="false" ht="15" hidden="false" customHeight="false" outlineLevel="0" collapsed="false">
      <c r="A542" s="7" t="n">
        <v>10889251</v>
      </c>
      <c r="B542" s="7" t="s">
        <v>466</v>
      </c>
      <c r="C542" s="7" t="s">
        <v>54</v>
      </c>
      <c r="D542" s="7" t="s">
        <v>93</v>
      </c>
      <c r="E542" s="7" t="s">
        <v>467</v>
      </c>
      <c r="F542" s="7" t="s">
        <v>50</v>
      </c>
      <c r="G542" s="7"/>
      <c r="H542" s="13" t="n">
        <v>43046</v>
      </c>
      <c r="I542" s="10" t="n">
        <v>5192</v>
      </c>
      <c r="J542" s="7" t="s">
        <v>106</v>
      </c>
      <c r="K542" s="10" t="n">
        <f aca="false">IF(I542="","",IF(J542="sq ft",ROUND(I542*0.092903,0),I542))</f>
        <v>482</v>
      </c>
      <c r="L542" s="13" t="n">
        <v>41352</v>
      </c>
      <c r="M542" s="14" t="n">
        <f aca="false">IF(OR(H542="",L542=""),"",ROUND((H542-L542)/30.44,1))</f>
        <v>55.7</v>
      </c>
      <c r="N542" s="7" t="str">
        <f aca="false">IF(AND(E542&lt;&gt;"v2008",ISERROR(SEARCH("Villa",B542))),"Commercial-scale","Residential unit")</f>
        <v>Residential unit</v>
      </c>
      <c r="O542" s="7" t="s">
        <v>54</v>
      </c>
    </row>
    <row r="543" customFormat="false" ht="15" hidden="false" customHeight="false" outlineLevel="0" collapsed="false">
      <c r="A543" s="7" t="n">
        <v>10887732</v>
      </c>
      <c r="B543" s="7" t="s">
        <v>466</v>
      </c>
      <c r="C543" s="7" t="s">
        <v>54</v>
      </c>
      <c r="D543" s="7" t="s">
        <v>93</v>
      </c>
      <c r="E543" s="7" t="s">
        <v>467</v>
      </c>
      <c r="F543" s="7" t="s">
        <v>50</v>
      </c>
      <c r="G543" s="7"/>
      <c r="H543" s="13" t="n">
        <v>43046</v>
      </c>
      <c r="I543" s="10" t="n">
        <v>4833</v>
      </c>
      <c r="J543" s="7" t="s">
        <v>106</v>
      </c>
      <c r="K543" s="10" t="n">
        <f aca="false">IF(I543="","",IF(J543="sq ft",ROUND(I543*0.092903,0),I543))</f>
        <v>449</v>
      </c>
      <c r="L543" s="13" t="n">
        <v>41352</v>
      </c>
      <c r="M543" s="14" t="n">
        <f aca="false">IF(OR(H543="",L543=""),"",ROUND((H543-L543)/30.44,1))</f>
        <v>55.7</v>
      </c>
      <c r="N543" s="7" t="str">
        <f aca="false">IF(AND(E543&lt;&gt;"v2008",ISERROR(SEARCH("Villa",B543))),"Commercial-scale","Residential unit")</f>
        <v>Residential unit</v>
      </c>
      <c r="O543" s="7" t="s">
        <v>54</v>
      </c>
    </row>
    <row r="544" customFormat="false" ht="15" hidden="false" customHeight="false" outlineLevel="0" collapsed="false">
      <c r="A544" s="7" t="n">
        <v>10887736</v>
      </c>
      <c r="B544" s="7" t="s">
        <v>466</v>
      </c>
      <c r="C544" s="7" t="s">
        <v>54</v>
      </c>
      <c r="D544" s="7" t="s">
        <v>93</v>
      </c>
      <c r="E544" s="7" t="s">
        <v>467</v>
      </c>
      <c r="F544" s="7" t="s">
        <v>50</v>
      </c>
      <c r="G544" s="7"/>
      <c r="H544" s="13" t="n">
        <v>43046</v>
      </c>
      <c r="I544" s="10" t="n">
        <v>5192</v>
      </c>
      <c r="J544" s="7" t="s">
        <v>106</v>
      </c>
      <c r="K544" s="10" t="n">
        <f aca="false">IF(I544="","",IF(J544="sq ft",ROUND(I544*0.092903,0),I544))</f>
        <v>482</v>
      </c>
      <c r="L544" s="13" t="n">
        <v>41352</v>
      </c>
      <c r="M544" s="14" t="n">
        <f aca="false">IF(OR(H544="",L544=""),"",ROUND((H544-L544)/30.44,1))</f>
        <v>55.7</v>
      </c>
      <c r="N544" s="7" t="str">
        <f aca="false">IF(AND(E544&lt;&gt;"v2008",ISERROR(SEARCH("Villa",B544))),"Commercial-scale","Residential unit")</f>
        <v>Residential unit</v>
      </c>
      <c r="O544" s="7" t="s">
        <v>54</v>
      </c>
    </row>
    <row r="545" customFormat="false" ht="15" hidden="false" customHeight="false" outlineLevel="0" collapsed="false">
      <c r="A545" s="7" t="n">
        <v>10887743</v>
      </c>
      <c r="B545" s="7" t="s">
        <v>466</v>
      </c>
      <c r="C545" s="7" t="s">
        <v>54</v>
      </c>
      <c r="D545" s="7" t="s">
        <v>93</v>
      </c>
      <c r="E545" s="7" t="s">
        <v>467</v>
      </c>
      <c r="F545" s="7" t="s">
        <v>50</v>
      </c>
      <c r="G545" s="7"/>
      <c r="H545" s="13" t="n">
        <v>43046</v>
      </c>
      <c r="I545" s="10" t="n">
        <v>5192</v>
      </c>
      <c r="J545" s="7" t="s">
        <v>106</v>
      </c>
      <c r="K545" s="10" t="n">
        <f aca="false">IF(I545="","",IF(J545="sq ft",ROUND(I545*0.092903,0),I545))</f>
        <v>482</v>
      </c>
      <c r="L545" s="13" t="n">
        <v>41352</v>
      </c>
      <c r="M545" s="14" t="n">
        <f aca="false">IF(OR(H545="",L545=""),"",ROUND((H545-L545)/30.44,1))</f>
        <v>55.7</v>
      </c>
      <c r="N545" s="7" t="str">
        <f aca="false">IF(AND(E545&lt;&gt;"v2008",ISERROR(SEARCH("Villa",B545))),"Commercial-scale","Residential unit")</f>
        <v>Residential unit</v>
      </c>
      <c r="O545" s="7" t="s">
        <v>54</v>
      </c>
    </row>
    <row r="546" customFormat="false" ht="15" hidden="false" customHeight="false" outlineLevel="0" collapsed="false">
      <c r="A546" s="7" t="n">
        <v>10887749</v>
      </c>
      <c r="B546" s="7" t="s">
        <v>466</v>
      </c>
      <c r="C546" s="7" t="s">
        <v>54</v>
      </c>
      <c r="D546" s="7" t="s">
        <v>93</v>
      </c>
      <c r="E546" s="7" t="s">
        <v>467</v>
      </c>
      <c r="F546" s="7" t="s">
        <v>50</v>
      </c>
      <c r="G546" s="7"/>
      <c r="H546" s="13" t="n">
        <v>43046</v>
      </c>
      <c r="I546" s="10" t="n">
        <v>5192</v>
      </c>
      <c r="J546" s="7" t="s">
        <v>106</v>
      </c>
      <c r="K546" s="10" t="n">
        <f aca="false">IF(I546="","",IF(J546="sq ft",ROUND(I546*0.092903,0),I546))</f>
        <v>482</v>
      </c>
      <c r="L546" s="13" t="n">
        <v>41352</v>
      </c>
      <c r="M546" s="14" t="n">
        <f aca="false">IF(OR(H546="",L546=""),"",ROUND((H546-L546)/30.44,1))</f>
        <v>55.7</v>
      </c>
      <c r="N546" s="7" t="str">
        <f aca="false">IF(AND(E546&lt;&gt;"v2008",ISERROR(SEARCH("Villa",B546))),"Commercial-scale","Residential unit")</f>
        <v>Residential unit</v>
      </c>
      <c r="O546" s="7" t="s">
        <v>54</v>
      </c>
    </row>
    <row r="547" customFormat="false" ht="15" hidden="false" customHeight="false" outlineLevel="0" collapsed="false">
      <c r="A547" s="7" t="n">
        <v>10887753</v>
      </c>
      <c r="B547" s="7" t="s">
        <v>466</v>
      </c>
      <c r="C547" s="7" t="s">
        <v>54</v>
      </c>
      <c r="D547" s="7" t="s">
        <v>93</v>
      </c>
      <c r="E547" s="7" t="s">
        <v>467</v>
      </c>
      <c r="F547" s="7" t="s">
        <v>50</v>
      </c>
      <c r="G547" s="7"/>
      <c r="H547" s="13" t="n">
        <v>43046</v>
      </c>
      <c r="I547" s="10" t="n">
        <v>5192</v>
      </c>
      <c r="J547" s="7" t="s">
        <v>106</v>
      </c>
      <c r="K547" s="10" t="n">
        <f aca="false">IF(I547="","",IF(J547="sq ft",ROUND(I547*0.092903,0),I547))</f>
        <v>482</v>
      </c>
      <c r="L547" s="13" t="n">
        <v>41352</v>
      </c>
      <c r="M547" s="14" t="n">
        <f aca="false">IF(OR(H547="",L547=""),"",ROUND((H547-L547)/30.44,1))</f>
        <v>55.7</v>
      </c>
      <c r="N547" s="7" t="str">
        <f aca="false">IF(AND(E547&lt;&gt;"v2008",ISERROR(SEARCH("Villa",B547))),"Commercial-scale","Residential unit")</f>
        <v>Residential unit</v>
      </c>
      <c r="O547" s="7" t="s">
        <v>54</v>
      </c>
    </row>
    <row r="548" customFormat="false" ht="15" hidden="false" customHeight="false" outlineLevel="0" collapsed="false">
      <c r="A548" s="7" t="n">
        <v>10887742</v>
      </c>
      <c r="B548" s="7" t="s">
        <v>466</v>
      </c>
      <c r="C548" s="7" t="s">
        <v>54</v>
      </c>
      <c r="D548" s="7" t="s">
        <v>93</v>
      </c>
      <c r="E548" s="7" t="s">
        <v>467</v>
      </c>
      <c r="F548" s="7" t="s">
        <v>50</v>
      </c>
      <c r="G548" s="7"/>
      <c r="H548" s="13" t="n">
        <v>43046</v>
      </c>
      <c r="I548" s="10" t="n">
        <v>5192</v>
      </c>
      <c r="J548" s="7" t="s">
        <v>106</v>
      </c>
      <c r="K548" s="10" t="n">
        <f aca="false">IF(I548="","",IF(J548="sq ft",ROUND(I548*0.092903,0),I548))</f>
        <v>482</v>
      </c>
      <c r="L548" s="13" t="n">
        <v>41352</v>
      </c>
      <c r="M548" s="14" t="n">
        <f aca="false">IF(OR(H548="",L548=""),"",ROUND((H548-L548)/30.44,1))</f>
        <v>55.7</v>
      </c>
      <c r="N548" s="7" t="str">
        <f aca="false">IF(AND(E548&lt;&gt;"v2008",ISERROR(SEARCH("Villa",B548))),"Commercial-scale","Residential unit")</f>
        <v>Residential unit</v>
      </c>
      <c r="O548" s="7" t="s">
        <v>54</v>
      </c>
    </row>
    <row r="549" customFormat="false" ht="15" hidden="false" customHeight="false" outlineLevel="0" collapsed="false">
      <c r="A549" s="7" t="n">
        <v>10887740</v>
      </c>
      <c r="B549" s="7" t="s">
        <v>466</v>
      </c>
      <c r="C549" s="7" t="s">
        <v>54</v>
      </c>
      <c r="D549" s="7" t="s">
        <v>93</v>
      </c>
      <c r="E549" s="7" t="s">
        <v>467</v>
      </c>
      <c r="F549" s="7" t="s">
        <v>50</v>
      </c>
      <c r="G549" s="7"/>
      <c r="H549" s="13" t="n">
        <v>43046</v>
      </c>
      <c r="I549" s="10" t="n">
        <v>4833</v>
      </c>
      <c r="J549" s="7" t="s">
        <v>106</v>
      </c>
      <c r="K549" s="10" t="n">
        <f aca="false">IF(I549="","",IF(J549="sq ft",ROUND(I549*0.092903,0),I549))</f>
        <v>449</v>
      </c>
      <c r="L549" s="13" t="n">
        <v>41352</v>
      </c>
      <c r="M549" s="14" t="n">
        <f aca="false">IF(OR(H549="",L549=""),"",ROUND((H549-L549)/30.44,1))</f>
        <v>55.7</v>
      </c>
      <c r="N549" s="7" t="str">
        <f aca="false">IF(AND(E549&lt;&gt;"v2008",ISERROR(SEARCH("Villa",B549))),"Commercial-scale","Residential unit")</f>
        <v>Residential unit</v>
      </c>
      <c r="O549" s="7" t="s">
        <v>54</v>
      </c>
    </row>
    <row r="550" customFormat="false" ht="15" hidden="false" customHeight="false" outlineLevel="0" collapsed="false">
      <c r="A550" s="7" t="n">
        <v>10887733</v>
      </c>
      <c r="B550" s="7" t="s">
        <v>466</v>
      </c>
      <c r="C550" s="7" t="s">
        <v>54</v>
      </c>
      <c r="D550" s="7" t="s">
        <v>93</v>
      </c>
      <c r="E550" s="7" t="s">
        <v>467</v>
      </c>
      <c r="F550" s="7" t="s">
        <v>50</v>
      </c>
      <c r="G550" s="7"/>
      <c r="H550" s="13" t="n">
        <v>43046</v>
      </c>
      <c r="I550" s="10" t="n">
        <v>4833</v>
      </c>
      <c r="J550" s="7" t="s">
        <v>106</v>
      </c>
      <c r="K550" s="10" t="n">
        <f aca="false">IF(I550="","",IF(J550="sq ft",ROUND(I550*0.092903,0),I550))</f>
        <v>449</v>
      </c>
      <c r="L550" s="13" t="n">
        <v>41352</v>
      </c>
      <c r="M550" s="14" t="n">
        <f aca="false">IF(OR(H550="",L550=""),"",ROUND((H550-L550)/30.44,1))</f>
        <v>55.7</v>
      </c>
      <c r="N550" s="7" t="str">
        <f aca="false">IF(AND(E550&lt;&gt;"v2008",ISERROR(SEARCH("Villa",B550))),"Commercial-scale","Residential unit")</f>
        <v>Residential unit</v>
      </c>
      <c r="O550" s="7" t="s">
        <v>54</v>
      </c>
    </row>
    <row r="551" customFormat="false" ht="15" hidden="false" customHeight="false" outlineLevel="0" collapsed="false">
      <c r="A551" s="7" t="n">
        <v>10887759</v>
      </c>
      <c r="B551" s="7" t="s">
        <v>466</v>
      </c>
      <c r="C551" s="7" t="s">
        <v>54</v>
      </c>
      <c r="D551" s="7" t="s">
        <v>93</v>
      </c>
      <c r="E551" s="7" t="s">
        <v>467</v>
      </c>
      <c r="F551" s="7" t="s">
        <v>50</v>
      </c>
      <c r="G551" s="7"/>
      <c r="H551" s="13" t="n">
        <v>43046</v>
      </c>
      <c r="I551" s="10" t="n">
        <v>5192</v>
      </c>
      <c r="J551" s="7" t="s">
        <v>106</v>
      </c>
      <c r="K551" s="10" t="n">
        <f aca="false">IF(I551="","",IF(J551="sq ft",ROUND(I551*0.092903,0),I551))</f>
        <v>482</v>
      </c>
      <c r="L551" s="13" t="n">
        <v>41352</v>
      </c>
      <c r="M551" s="14" t="n">
        <f aca="false">IF(OR(H551="",L551=""),"",ROUND((H551-L551)/30.44,1))</f>
        <v>55.7</v>
      </c>
      <c r="N551" s="7" t="str">
        <f aca="false">IF(AND(E551&lt;&gt;"v2008",ISERROR(SEARCH("Villa",B551))),"Commercial-scale","Residential unit")</f>
        <v>Residential unit</v>
      </c>
      <c r="O551" s="7" t="s">
        <v>54</v>
      </c>
    </row>
    <row r="552" customFormat="false" ht="15" hidden="false" customHeight="false" outlineLevel="0" collapsed="false">
      <c r="A552" s="7" t="n">
        <v>10889280</v>
      </c>
      <c r="B552" s="7" t="s">
        <v>466</v>
      </c>
      <c r="C552" s="7" t="s">
        <v>54</v>
      </c>
      <c r="D552" s="7" t="s">
        <v>93</v>
      </c>
      <c r="E552" s="7" t="s">
        <v>467</v>
      </c>
      <c r="F552" s="7" t="s">
        <v>50</v>
      </c>
      <c r="G552" s="7"/>
      <c r="H552" s="13" t="n">
        <v>43046</v>
      </c>
      <c r="I552" s="10" t="n">
        <v>4591</v>
      </c>
      <c r="J552" s="7" t="s">
        <v>106</v>
      </c>
      <c r="K552" s="10" t="n">
        <f aca="false">IF(I552="","",IF(J552="sq ft",ROUND(I552*0.092903,0),I552))</f>
        <v>427</v>
      </c>
      <c r="L552" s="13" t="n">
        <v>41352</v>
      </c>
      <c r="M552" s="14" t="n">
        <f aca="false">IF(OR(H552="",L552=""),"",ROUND((H552-L552)/30.44,1))</f>
        <v>55.7</v>
      </c>
      <c r="N552" s="7" t="str">
        <f aca="false">IF(AND(E552&lt;&gt;"v2008",ISERROR(SEARCH("Villa",B552))),"Commercial-scale","Residential unit")</f>
        <v>Residential unit</v>
      </c>
      <c r="O552" s="7" t="s">
        <v>54</v>
      </c>
    </row>
    <row r="553" customFormat="false" ht="15" hidden="false" customHeight="false" outlineLevel="0" collapsed="false">
      <c r="A553" s="7" t="n">
        <v>10890705</v>
      </c>
      <c r="B553" s="7" t="s">
        <v>466</v>
      </c>
      <c r="C553" s="7" t="s">
        <v>54</v>
      </c>
      <c r="D553" s="7" t="s">
        <v>93</v>
      </c>
      <c r="E553" s="7" t="s">
        <v>467</v>
      </c>
      <c r="F553" s="7" t="s">
        <v>50</v>
      </c>
      <c r="G553" s="7"/>
      <c r="H553" s="13" t="n">
        <v>43046</v>
      </c>
      <c r="I553" s="10" t="n">
        <v>2646</v>
      </c>
      <c r="J553" s="7" t="s">
        <v>106</v>
      </c>
      <c r="K553" s="10" t="n">
        <f aca="false">IF(I553="","",IF(J553="sq ft",ROUND(I553*0.092903,0),I553))</f>
        <v>246</v>
      </c>
      <c r="L553" s="13" t="n">
        <v>41352</v>
      </c>
      <c r="M553" s="14" t="n">
        <f aca="false">IF(OR(H553="",L553=""),"",ROUND((H553-L553)/30.44,1))</f>
        <v>55.7</v>
      </c>
      <c r="N553" s="7" t="str">
        <f aca="false">IF(AND(E553&lt;&gt;"v2008",ISERROR(SEARCH("Villa",B553))),"Commercial-scale","Residential unit")</f>
        <v>Residential unit</v>
      </c>
      <c r="O553" s="7" t="s">
        <v>54</v>
      </c>
    </row>
    <row r="554" customFormat="false" ht="15" hidden="false" customHeight="false" outlineLevel="0" collapsed="false">
      <c r="A554" s="7" t="n">
        <v>10889253</v>
      </c>
      <c r="B554" s="7" t="s">
        <v>466</v>
      </c>
      <c r="C554" s="7" t="s">
        <v>54</v>
      </c>
      <c r="D554" s="7" t="s">
        <v>93</v>
      </c>
      <c r="E554" s="7" t="s">
        <v>467</v>
      </c>
      <c r="F554" s="7" t="s">
        <v>50</v>
      </c>
      <c r="G554" s="7"/>
      <c r="H554" s="13" t="n">
        <v>43046</v>
      </c>
      <c r="I554" s="10" t="n">
        <v>4833</v>
      </c>
      <c r="J554" s="7" t="s">
        <v>106</v>
      </c>
      <c r="K554" s="10" t="n">
        <f aca="false">IF(I554="","",IF(J554="sq ft",ROUND(I554*0.092903,0),I554))</f>
        <v>449</v>
      </c>
      <c r="L554" s="13" t="n">
        <v>41352</v>
      </c>
      <c r="M554" s="14" t="n">
        <f aca="false">IF(OR(H554="",L554=""),"",ROUND((H554-L554)/30.44,1))</f>
        <v>55.7</v>
      </c>
      <c r="N554" s="7" t="str">
        <f aca="false">IF(AND(E554&lt;&gt;"v2008",ISERROR(SEARCH("Villa",B554))),"Commercial-scale","Residential unit")</f>
        <v>Residential unit</v>
      </c>
      <c r="O554" s="7" t="s">
        <v>54</v>
      </c>
    </row>
    <row r="555" customFormat="false" ht="15" hidden="false" customHeight="false" outlineLevel="0" collapsed="false">
      <c r="A555" s="7" t="n">
        <v>10889287</v>
      </c>
      <c r="B555" s="7" t="s">
        <v>466</v>
      </c>
      <c r="C555" s="7" t="s">
        <v>54</v>
      </c>
      <c r="D555" s="7" t="s">
        <v>93</v>
      </c>
      <c r="E555" s="7" t="s">
        <v>467</v>
      </c>
      <c r="F555" s="7" t="s">
        <v>50</v>
      </c>
      <c r="G555" s="7"/>
      <c r="H555" s="13" t="n">
        <v>43046</v>
      </c>
      <c r="I555" s="10" t="n">
        <v>4171</v>
      </c>
      <c r="J555" s="7" t="s">
        <v>106</v>
      </c>
      <c r="K555" s="10" t="n">
        <f aca="false">IF(I555="","",IF(J555="sq ft",ROUND(I555*0.092903,0),I555))</f>
        <v>387</v>
      </c>
      <c r="L555" s="13" t="n">
        <v>41352</v>
      </c>
      <c r="M555" s="14" t="n">
        <f aca="false">IF(OR(H555="",L555=""),"",ROUND((H555-L555)/30.44,1))</f>
        <v>55.7</v>
      </c>
      <c r="N555" s="7" t="str">
        <f aca="false">IF(AND(E555&lt;&gt;"v2008",ISERROR(SEARCH("Villa",B555))),"Commercial-scale","Residential unit")</f>
        <v>Residential unit</v>
      </c>
      <c r="O555" s="7" t="s">
        <v>54</v>
      </c>
    </row>
    <row r="556" customFormat="false" ht="15" hidden="false" customHeight="false" outlineLevel="0" collapsed="false">
      <c r="A556" s="7" t="n">
        <v>10889296</v>
      </c>
      <c r="B556" s="7" t="s">
        <v>466</v>
      </c>
      <c r="C556" s="7" t="s">
        <v>54</v>
      </c>
      <c r="D556" s="7" t="s">
        <v>93</v>
      </c>
      <c r="E556" s="7" t="s">
        <v>467</v>
      </c>
      <c r="F556" s="7" t="s">
        <v>50</v>
      </c>
      <c r="G556" s="7"/>
      <c r="H556" s="13" t="n">
        <v>43046</v>
      </c>
      <c r="I556" s="10" t="n">
        <v>4833</v>
      </c>
      <c r="J556" s="7" t="s">
        <v>106</v>
      </c>
      <c r="K556" s="10" t="n">
        <f aca="false">IF(I556="","",IF(J556="sq ft",ROUND(I556*0.092903,0),I556))</f>
        <v>449</v>
      </c>
      <c r="L556" s="13" t="n">
        <v>41352</v>
      </c>
      <c r="M556" s="14" t="n">
        <f aca="false">IF(OR(H556="",L556=""),"",ROUND((H556-L556)/30.44,1))</f>
        <v>55.7</v>
      </c>
      <c r="N556" s="7" t="str">
        <f aca="false">IF(AND(E556&lt;&gt;"v2008",ISERROR(SEARCH("Villa",B556))),"Commercial-scale","Residential unit")</f>
        <v>Residential unit</v>
      </c>
      <c r="O556" s="7" t="s">
        <v>54</v>
      </c>
    </row>
    <row r="557" customFormat="false" ht="15" hidden="false" customHeight="false" outlineLevel="0" collapsed="false">
      <c r="A557" s="7" t="n">
        <v>10889705</v>
      </c>
      <c r="B557" s="7" t="s">
        <v>466</v>
      </c>
      <c r="C557" s="7" t="s">
        <v>54</v>
      </c>
      <c r="D557" s="7" t="s">
        <v>93</v>
      </c>
      <c r="E557" s="7" t="s">
        <v>467</v>
      </c>
      <c r="F557" s="7" t="s">
        <v>50</v>
      </c>
      <c r="G557" s="7"/>
      <c r="H557" s="13" t="n">
        <v>43046</v>
      </c>
      <c r="I557" s="10" t="n">
        <v>4900</v>
      </c>
      <c r="J557" s="7" t="s">
        <v>106</v>
      </c>
      <c r="K557" s="10" t="n">
        <f aca="false">IF(I557="","",IF(J557="sq ft",ROUND(I557*0.092903,0),I557))</f>
        <v>455</v>
      </c>
      <c r="L557" s="13" t="n">
        <v>41352</v>
      </c>
      <c r="M557" s="14" t="n">
        <f aca="false">IF(OR(H557="",L557=""),"",ROUND((H557-L557)/30.44,1))</f>
        <v>55.7</v>
      </c>
      <c r="N557" s="7" t="str">
        <f aca="false">IF(AND(E557&lt;&gt;"v2008",ISERROR(SEARCH("Villa",B557))),"Commercial-scale","Residential unit")</f>
        <v>Residential unit</v>
      </c>
      <c r="O557" s="7" t="s">
        <v>54</v>
      </c>
    </row>
    <row r="558" customFormat="false" ht="15" hidden="false" customHeight="false" outlineLevel="0" collapsed="false">
      <c r="A558" s="7" t="n">
        <v>10889497</v>
      </c>
      <c r="B558" s="7" t="s">
        <v>466</v>
      </c>
      <c r="C558" s="7" t="s">
        <v>54</v>
      </c>
      <c r="D558" s="7" t="s">
        <v>93</v>
      </c>
      <c r="E558" s="7" t="s">
        <v>467</v>
      </c>
      <c r="F558" s="7" t="s">
        <v>50</v>
      </c>
      <c r="G558" s="7"/>
      <c r="H558" s="13" t="n">
        <v>43046</v>
      </c>
      <c r="I558" s="10" t="n">
        <v>4430</v>
      </c>
      <c r="J558" s="7" t="s">
        <v>106</v>
      </c>
      <c r="K558" s="10" t="n">
        <f aca="false">IF(I558="","",IF(J558="sq ft",ROUND(I558*0.092903,0),I558))</f>
        <v>412</v>
      </c>
      <c r="L558" s="13" t="n">
        <v>41352</v>
      </c>
      <c r="M558" s="14" t="n">
        <f aca="false">IF(OR(H558="",L558=""),"",ROUND((H558-L558)/30.44,1))</f>
        <v>55.7</v>
      </c>
      <c r="N558" s="7" t="str">
        <f aca="false">IF(AND(E558&lt;&gt;"v2008",ISERROR(SEARCH("Villa",B558))),"Commercial-scale","Residential unit")</f>
        <v>Residential unit</v>
      </c>
      <c r="O558" s="7" t="s">
        <v>54</v>
      </c>
    </row>
    <row r="559" customFormat="false" ht="15" hidden="false" customHeight="false" outlineLevel="0" collapsed="false">
      <c r="A559" s="7" t="n">
        <v>10889744</v>
      </c>
      <c r="B559" s="7" t="s">
        <v>466</v>
      </c>
      <c r="C559" s="7" t="s">
        <v>54</v>
      </c>
      <c r="D559" s="7" t="s">
        <v>93</v>
      </c>
      <c r="E559" s="7" t="s">
        <v>467</v>
      </c>
      <c r="F559" s="7" t="s">
        <v>50</v>
      </c>
      <c r="G559" s="7"/>
      <c r="H559" s="13" t="n">
        <v>43046</v>
      </c>
      <c r="I559" s="10" t="n">
        <v>4591</v>
      </c>
      <c r="J559" s="7" t="s">
        <v>106</v>
      </c>
      <c r="K559" s="10" t="n">
        <f aca="false">IF(I559="","",IF(J559="sq ft",ROUND(I559*0.092903,0),I559))</f>
        <v>427</v>
      </c>
      <c r="L559" s="13" t="n">
        <v>41352</v>
      </c>
      <c r="M559" s="14" t="n">
        <f aca="false">IF(OR(H559="",L559=""),"",ROUND((H559-L559)/30.44,1))</f>
        <v>55.7</v>
      </c>
      <c r="N559" s="7" t="str">
        <f aca="false">IF(AND(E559&lt;&gt;"v2008",ISERROR(SEARCH("Villa",B559))),"Commercial-scale","Residential unit")</f>
        <v>Residential unit</v>
      </c>
      <c r="O559" s="7" t="s">
        <v>54</v>
      </c>
    </row>
    <row r="560" customFormat="false" ht="15" hidden="false" customHeight="false" outlineLevel="0" collapsed="false">
      <c r="A560" s="7" t="n">
        <v>10889727</v>
      </c>
      <c r="B560" s="7" t="s">
        <v>466</v>
      </c>
      <c r="C560" s="7" t="s">
        <v>54</v>
      </c>
      <c r="D560" s="7" t="s">
        <v>93</v>
      </c>
      <c r="E560" s="7" t="s">
        <v>467</v>
      </c>
      <c r="F560" s="7" t="s">
        <v>50</v>
      </c>
      <c r="G560" s="7"/>
      <c r="H560" s="13" t="n">
        <v>43046</v>
      </c>
      <c r="I560" s="10" t="n">
        <v>4824</v>
      </c>
      <c r="J560" s="7" t="s">
        <v>106</v>
      </c>
      <c r="K560" s="10" t="n">
        <f aca="false">IF(I560="","",IF(J560="sq ft",ROUND(I560*0.092903,0),I560))</f>
        <v>448</v>
      </c>
      <c r="L560" s="13" t="n">
        <v>41352</v>
      </c>
      <c r="M560" s="14" t="n">
        <f aca="false">IF(OR(H560="",L560=""),"",ROUND((H560-L560)/30.44,1))</f>
        <v>55.7</v>
      </c>
      <c r="N560" s="7" t="str">
        <f aca="false">IF(AND(E560&lt;&gt;"v2008",ISERROR(SEARCH("Villa",B560))),"Commercial-scale","Residential unit")</f>
        <v>Residential unit</v>
      </c>
      <c r="O560" s="7" t="s">
        <v>54</v>
      </c>
    </row>
    <row r="561" customFormat="false" ht="15" hidden="false" customHeight="false" outlineLevel="0" collapsed="false">
      <c r="A561" s="7" t="n">
        <v>10889318</v>
      </c>
      <c r="B561" s="7" t="s">
        <v>466</v>
      </c>
      <c r="C561" s="7" t="s">
        <v>54</v>
      </c>
      <c r="D561" s="7" t="s">
        <v>93</v>
      </c>
      <c r="E561" s="7" t="s">
        <v>467</v>
      </c>
      <c r="F561" s="7" t="s">
        <v>50</v>
      </c>
      <c r="G561" s="7"/>
      <c r="H561" s="13" t="n">
        <v>43046</v>
      </c>
      <c r="I561" s="10" t="n">
        <v>5192</v>
      </c>
      <c r="J561" s="7" t="s">
        <v>106</v>
      </c>
      <c r="K561" s="10" t="n">
        <f aca="false">IF(I561="","",IF(J561="sq ft",ROUND(I561*0.092903,0),I561))</f>
        <v>482</v>
      </c>
      <c r="L561" s="13" t="n">
        <v>41352</v>
      </c>
      <c r="M561" s="14" t="n">
        <f aca="false">IF(OR(H561="",L561=""),"",ROUND((H561-L561)/30.44,1))</f>
        <v>55.7</v>
      </c>
      <c r="N561" s="7" t="str">
        <f aca="false">IF(AND(E561&lt;&gt;"v2008",ISERROR(SEARCH("Villa",B561))),"Commercial-scale","Residential unit")</f>
        <v>Residential unit</v>
      </c>
      <c r="O561" s="7" t="s">
        <v>54</v>
      </c>
    </row>
    <row r="562" customFormat="false" ht="15" hidden="false" customHeight="false" outlineLevel="0" collapsed="false">
      <c r="A562" s="7" t="n">
        <v>10889234</v>
      </c>
      <c r="B562" s="7" t="s">
        <v>466</v>
      </c>
      <c r="C562" s="7" t="s">
        <v>54</v>
      </c>
      <c r="D562" s="7" t="s">
        <v>93</v>
      </c>
      <c r="E562" s="7" t="s">
        <v>467</v>
      </c>
      <c r="F562" s="7" t="s">
        <v>50</v>
      </c>
      <c r="G562" s="7"/>
      <c r="H562" s="13" t="n">
        <v>43046</v>
      </c>
      <c r="I562" s="10" t="n">
        <v>4833</v>
      </c>
      <c r="J562" s="7" t="s">
        <v>106</v>
      </c>
      <c r="K562" s="10" t="n">
        <f aca="false">IF(I562="","",IF(J562="sq ft",ROUND(I562*0.092903,0),I562))</f>
        <v>449</v>
      </c>
      <c r="L562" s="13" t="n">
        <v>41352</v>
      </c>
      <c r="M562" s="14" t="n">
        <f aca="false">IF(OR(H562="",L562=""),"",ROUND((H562-L562)/30.44,1))</f>
        <v>55.7</v>
      </c>
      <c r="N562" s="7" t="str">
        <f aca="false">IF(AND(E562&lt;&gt;"v2008",ISERROR(SEARCH("Villa",B562))),"Commercial-scale","Residential unit")</f>
        <v>Residential unit</v>
      </c>
      <c r="O562" s="7" t="s">
        <v>54</v>
      </c>
    </row>
    <row r="563" customFormat="false" ht="15" hidden="false" customHeight="false" outlineLevel="0" collapsed="false">
      <c r="A563" s="7" t="n">
        <v>10889232</v>
      </c>
      <c r="B563" s="7" t="s">
        <v>466</v>
      </c>
      <c r="C563" s="7" t="s">
        <v>54</v>
      </c>
      <c r="D563" s="7" t="s">
        <v>93</v>
      </c>
      <c r="E563" s="7" t="s">
        <v>467</v>
      </c>
      <c r="F563" s="7" t="s">
        <v>50</v>
      </c>
      <c r="G563" s="7"/>
      <c r="H563" s="13" t="n">
        <v>43046</v>
      </c>
      <c r="I563" s="10" t="n">
        <v>4171</v>
      </c>
      <c r="J563" s="7" t="s">
        <v>106</v>
      </c>
      <c r="K563" s="10" t="n">
        <f aca="false">IF(I563="","",IF(J563="sq ft",ROUND(I563*0.092903,0),I563))</f>
        <v>387</v>
      </c>
      <c r="L563" s="13" t="n">
        <v>41352</v>
      </c>
      <c r="M563" s="14" t="n">
        <f aca="false">IF(OR(H563="",L563=""),"",ROUND((H563-L563)/30.44,1))</f>
        <v>55.7</v>
      </c>
      <c r="N563" s="7" t="str">
        <f aca="false">IF(AND(E563&lt;&gt;"v2008",ISERROR(SEARCH("Villa",B563))),"Commercial-scale","Residential unit")</f>
        <v>Residential unit</v>
      </c>
      <c r="O563" s="7" t="s">
        <v>54</v>
      </c>
    </row>
    <row r="564" customFormat="false" ht="15" hidden="false" customHeight="false" outlineLevel="0" collapsed="false">
      <c r="A564" s="7" t="n">
        <v>10889333</v>
      </c>
      <c r="B564" s="7" t="s">
        <v>466</v>
      </c>
      <c r="C564" s="7" t="s">
        <v>54</v>
      </c>
      <c r="D564" s="7" t="s">
        <v>93</v>
      </c>
      <c r="E564" s="7" t="s">
        <v>467</v>
      </c>
      <c r="F564" s="7" t="s">
        <v>50</v>
      </c>
      <c r="G564" s="7"/>
      <c r="H564" s="13" t="n">
        <v>43046</v>
      </c>
      <c r="I564" s="10" t="n">
        <v>5192</v>
      </c>
      <c r="J564" s="7" t="s">
        <v>106</v>
      </c>
      <c r="K564" s="10" t="n">
        <f aca="false">IF(I564="","",IF(J564="sq ft",ROUND(I564*0.092903,0),I564))</f>
        <v>482</v>
      </c>
      <c r="L564" s="13" t="n">
        <v>41352</v>
      </c>
      <c r="M564" s="14" t="n">
        <f aca="false">IF(OR(H564="",L564=""),"",ROUND((H564-L564)/30.44,1))</f>
        <v>55.7</v>
      </c>
      <c r="N564" s="7" t="str">
        <f aca="false">IF(AND(E564&lt;&gt;"v2008",ISERROR(SEARCH("Villa",B564))),"Commercial-scale","Residential unit")</f>
        <v>Residential unit</v>
      </c>
      <c r="O564" s="7" t="s">
        <v>54</v>
      </c>
    </row>
    <row r="565" customFormat="false" ht="15" hidden="false" customHeight="false" outlineLevel="0" collapsed="false">
      <c r="A565" s="7" t="n">
        <v>10889341</v>
      </c>
      <c r="B565" s="7" t="s">
        <v>466</v>
      </c>
      <c r="C565" s="7" t="s">
        <v>54</v>
      </c>
      <c r="D565" s="7" t="s">
        <v>93</v>
      </c>
      <c r="E565" s="7" t="s">
        <v>467</v>
      </c>
      <c r="F565" s="7" t="s">
        <v>50</v>
      </c>
      <c r="G565" s="7"/>
      <c r="H565" s="13" t="n">
        <v>43046</v>
      </c>
      <c r="I565" s="10" t="n">
        <v>5192</v>
      </c>
      <c r="J565" s="7" t="s">
        <v>106</v>
      </c>
      <c r="K565" s="10" t="n">
        <f aca="false">IF(I565="","",IF(J565="sq ft",ROUND(I565*0.092903,0),I565))</f>
        <v>482</v>
      </c>
      <c r="L565" s="13" t="n">
        <v>41352</v>
      </c>
      <c r="M565" s="14" t="n">
        <f aca="false">IF(OR(H565="",L565=""),"",ROUND((H565-L565)/30.44,1))</f>
        <v>55.7</v>
      </c>
      <c r="N565" s="7" t="str">
        <f aca="false">IF(AND(E565&lt;&gt;"v2008",ISERROR(SEARCH("Villa",B565))),"Commercial-scale","Residential unit")</f>
        <v>Residential unit</v>
      </c>
      <c r="O565" s="7" t="s">
        <v>54</v>
      </c>
    </row>
    <row r="566" customFormat="false" ht="15" hidden="false" customHeight="false" outlineLevel="0" collapsed="false">
      <c r="A566" s="7" t="n">
        <v>10889229</v>
      </c>
      <c r="B566" s="7" t="s">
        <v>466</v>
      </c>
      <c r="C566" s="7" t="s">
        <v>54</v>
      </c>
      <c r="D566" s="7" t="s">
        <v>93</v>
      </c>
      <c r="E566" s="7" t="s">
        <v>467</v>
      </c>
      <c r="F566" s="7" t="s">
        <v>50</v>
      </c>
      <c r="G566" s="7"/>
      <c r="H566" s="13" t="n">
        <v>43046</v>
      </c>
      <c r="I566" s="10" t="n">
        <v>4833</v>
      </c>
      <c r="J566" s="7" t="s">
        <v>106</v>
      </c>
      <c r="K566" s="10" t="n">
        <f aca="false">IF(I566="","",IF(J566="sq ft",ROUND(I566*0.092903,0),I566))</f>
        <v>449</v>
      </c>
      <c r="L566" s="13" t="n">
        <v>41352</v>
      </c>
      <c r="M566" s="14" t="n">
        <f aca="false">IF(OR(H566="",L566=""),"",ROUND((H566-L566)/30.44,1))</f>
        <v>55.7</v>
      </c>
      <c r="N566" s="7" t="str">
        <f aca="false">IF(AND(E566&lt;&gt;"v2008",ISERROR(SEARCH("Villa",B566))),"Commercial-scale","Residential unit")</f>
        <v>Residential unit</v>
      </c>
      <c r="O566" s="7" t="s">
        <v>54</v>
      </c>
    </row>
    <row r="567" customFormat="false" ht="15" hidden="false" customHeight="false" outlineLevel="0" collapsed="false">
      <c r="A567" s="7" t="n">
        <v>10889228</v>
      </c>
      <c r="B567" s="7" t="s">
        <v>466</v>
      </c>
      <c r="C567" s="7" t="s">
        <v>54</v>
      </c>
      <c r="D567" s="7" t="s">
        <v>93</v>
      </c>
      <c r="E567" s="7" t="s">
        <v>467</v>
      </c>
      <c r="F567" s="7" t="s">
        <v>50</v>
      </c>
      <c r="G567" s="7"/>
      <c r="H567" s="13" t="n">
        <v>43046</v>
      </c>
      <c r="I567" s="10" t="n">
        <v>5192</v>
      </c>
      <c r="J567" s="7" t="s">
        <v>106</v>
      </c>
      <c r="K567" s="10" t="n">
        <f aca="false">IF(I567="","",IF(J567="sq ft",ROUND(I567*0.092903,0),I567))</f>
        <v>482</v>
      </c>
      <c r="L567" s="13" t="n">
        <v>41352</v>
      </c>
      <c r="M567" s="14" t="n">
        <f aca="false">IF(OR(H567="",L567=""),"",ROUND((H567-L567)/30.44,1))</f>
        <v>55.7</v>
      </c>
      <c r="N567" s="7" t="str">
        <f aca="false">IF(AND(E567&lt;&gt;"v2008",ISERROR(SEARCH("Villa",B567))),"Commercial-scale","Residential unit")</f>
        <v>Residential unit</v>
      </c>
      <c r="O567" s="7" t="s">
        <v>54</v>
      </c>
    </row>
    <row r="568" customFormat="false" ht="15" hidden="false" customHeight="false" outlineLevel="0" collapsed="false">
      <c r="A568" s="7" t="n">
        <v>10889352</v>
      </c>
      <c r="B568" s="7" t="s">
        <v>466</v>
      </c>
      <c r="C568" s="7" t="s">
        <v>54</v>
      </c>
      <c r="D568" s="7" t="s">
        <v>93</v>
      </c>
      <c r="E568" s="7" t="s">
        <v>467</v>
      </c>
      <c r="F568" s="7" t="s">
        <v>50</v>
      </c>
      <c r="G568" s="7"/>
      <c r="H568" s="13" t="n">
        <v>43046</v>
      </c>
      <c r="I568" s="10" t="n">
        <v>4430</v>
      </c>
      <c r="J568" s="7" t="s">
        <v>106</v>
      </c>
      <c r="K568" s="10" t="n">
        <f aca="false">IF(I568="","",IF(J568="sq ft",ROUND(I568*0.092903,0),I568))</f>
        <v>412</v>
      </c>
      <c r="L568" s="13" t="n">
        <v>41352</v>
      </c>
      <c r="M568" s="14" t="n">
        <f aca="false">IF(OR(H568="",L568=""),"",ROUND((H568-L568)/30.44,1))</f>
        <v>55.7</v>
      </c>
      <c r="N568" s="7" t="str">
        <f aca="false">IF(AND(E568&lt;&gt;"v2008",ISERROR(SEARCH("Villa",B568))),"Commercial-scale","Residential unit")</f>
        <v>Residential unit</v>
      </c>
      <c r="O568" s="7" t="s">
        <v>54</v>
      </c>
    </row>
    <row r="569" customFormat="false" ht="15" hidden="false" customHeight="false" outlineLevel="0" collapsed="false">
      <c r="A569" s="7" t="n">
        <v>10889354</v>
      </c>
      <c r="B569" s="7" t="s">
        <v>466</v>
      </c>
      <c r="C569" s="7" t="s">
        <v>54</v>
      </c>
      <c r="D569" s="7" t="s">
        <v>93</v>
      </c>
      <c r="E569" s="7" t="s">
        <v>467</v>
      </c>
      <c r="F569" s="7" t="s">
        <v>50</v>
      </c>
      <c r="G569" s="7"/>
      <c r="H569" s="13" t="n">
        <v>43046</v>
      </c>
      <c r="I569" s="10" t="n">
        <v>4430</v>
      </c>
      <c r="J569" s="7" t="s">
        <v>106</v>
      </c>
      <c r="K569" s="10" t="n">
        <f aca="false">IF(I569="","",IF(J569="sq ft",ROUND(I569*0.092903,0),I569))</f>
        <v>412</v>
      </c>
      <c r="L569" s="13" t="n">
        <v>41352</v>
      </c>
      <c r="M569" s="14" t="n">
        <f aca="false">IF(OR(H569="",L569=""),"",ROUND((H569-L569)/30.44,1))</f>
        <v>55.7</v>
      </c>
      <c r="N569" s="7" t="str">
        <f aca="false">IF(AND(E569&lt;&gt;"v2008",ISERROR(SEARCH("Villa",B569))),"Commercial-scale","Residential unit")</f>
        <v>Residential unit</v>
      </c>
      <c r="O569" s="7" t="s">
        <v>54</v>
      </c>
    </row>
    <row r="570" customFormat="false" ht="15" hidden="false" customHeight="false" outlineLevel="0" collapsed="false">
      <c r="A570" s="7" t="n">
        <v>10889779</v>
      </c>
      <c r="B570" s="7" t="s">
        <v>466</v>
      </c>
      <c r="C570" s="7" t="s">
        <v>54</v>
      </c>
      <c r="D570" s="7" t="s">
        <v>93</v>
      </c>
      <c r="E570" s="7" t="s">
        <v>467</v>
      </c>
      <c r="F570" s="7" t="s">
        <v>50</v>
      </c>
      <c r="G570" s="7"/>
      <c r="H570" s="13" t="n">
        <v>43046</v>
      </c>
      <c r="I570" s="10" t="n">
        <v>2474</v>
      </c>
      <c r="J570" s="7" t="s">
        <v>106</v>
      </c>
      <c r="K570" s="10" t="n">
        <f aca="false">IF(I570="","",IF(J570="sq ft",ROUND(I570*0.092903,0),I570))</f>
        <v>230</v>
      </c>
      <c r="L570" s="13" t="n">
        <v>41352</v>
      </c>
      <c r="M570" s="14" t="n">
        <f aca="false">IF(OR(H570="",L570=""),"",ROUND((H570-L570)/30.44,1))</f>
        <v>55.7</v>
      </c>
      <c r="N570" s="7" t="str">
        <f aca="false">IF(AND(E570&lt;&gt;"v2008",ISERROR(SEARCH("Villa",B570))),"Commercial-scale","Residential unit")</f>
        <v>Residential unit</v>
      </c>
      <c r="O570" s="7" t="s">
        <v>54</v>
      </c>
    </row>
    <row r="571" customFormat="false" ht="15" hidden="false" customHeight="false" outlineLevel="0" collapsed="false">
      <c r="A571" s="7" t="n">
        <v>10889845</v>
      </c>
      <c r="B571" s="7" t="s">
        <v>466</v>
      </c>
      <c r="C571" s="7" t="s">
        <v>54</v>
      </c>
      <c r="D571" s="7" t="s">
        <v>93</v>
      </c>
      <c r="E571" s="7" t="s">
        <v>467</v>
      </c>
      <c r="F571" s="7" t="s">
        <v>50</v>
      </c>
      <c r="G571" s="7"/>
      <c r="H571" s="13" t="n">
        <v>43046</v>
      </c>
      <c r="I571" s="10" t="n">
        <v>2646</v>
      </c>
      <c r="J571" s="7" t="s">
        <v>106</v>
      </c>
      <c r="K571" s="10" t="n">
        <f aca="false">IF(I571="","",IF(J571="sq ft",ROUND(I571*0.092903,0),I571))</f>
        <v>246</v>
      </c>
      <c r="L571" s="13" t="n">
        <v>41352</v>
      </c>
      <c r="M571" s="14" t="n">
        <f aca="false">IF(OR(H571="",L571=""),"",ROUND((H571-L571)/30.44,1))</f>
        <v>55.7</v>
      </c>
      <c r="N571" s="7" t="str">
        <f aca="false">IF(AND(E571&lt;&gt;"v2008",ISERROR(SEARCH("Villa",B571))),"Commercial-scale","Residential unit")</f>
        <v>Residential unit</v>
      </c>
      <c r="O571" s="7" t="s">
        <v>54</v>
      </c>
    </row>
    <row r="572" customFormat="false" ht="15" hidden="false" customHeight="false" outlineLevel="0" collapsed="false">
      <c r="A572" s="7" t="n">
        <v>10889839</v>
      </c>
      <c r="B572" s="7" t="s">
        <v>466</v>
      </c>
      <c r="C572" s="7" t="s">
        <v>54</v>
      </c>
      <c r="D572" s="7" t="s">
        <v>93</v>
      </c>
      <c r="E572" s="7" t="s">
        <v>467</v>
      </c>
      <c r="F572" s="7" t="s">
        <v>50</v>
      </c>
      <c r="G572" s="7"/>
      <c r="H572" s="13" t="n">
        <v>43046</v>
      </c>
      <c r="I572" s="10" t="n">
        <v>3090</v>
      </c>
      <c r="J572" s="7" t="s">
        <v>106</v>
      </c>
      <c r="K572" s="10" t="n">
        <f aca="false">IF(I572="","",IF(J572="sq ft",ROUND(I572*0.092903,0),I572))</f>
        <v>287</v>
      </c>
      <c r="L572" s="13" t="n">
        <v>41352</v>
      </c>
      <c r="M572" s="14" t="n">
        <f aca="false">IF(OR(H572="",L572=""),"",ROUND((H572-L572)/30.44,1))</f>
        <v>55.7</v>
      </c>
      <c r="N572" s="7" t="str">
        <f aca="false">IF(AND(E572&lt;&gt;"v2008",ISERROR(SEARCH("Villa",B572))),"Commercial-scale","Residential unit")</f>
        <v>Residential unit</v>
      </c>
      <c r="O572" s="7" t="s">
        <v>54</v>
      </c>
    </row>
    <row r="573" customFormat="false" ht="15" hidden="false" customHeight="false" outlineLevel="0" collapsed="false">
      <c r="A573" s="7" t="n">
        <v>10889836</v>
      </c>
      <c r="B573" s="7" t="s">
        <v>466</v>
      </c>
      <c r="C573" s="7" t="s">
        <v>54</v>
      </c>
      <c r="D573" s="7" t="s">
        <v>93</v>
      </c>
      <c r="E573" s="7" t="s">
        <v>467</v>
      </c>
      <c r="F573" s="7" t="s">
        <v>50</v>
      </c>
      <c r="G573" s="7"/>
      <c r="H573" s="13" t="n">
        <v>43046</v>
      </c>
      <c r="I573" s="10" t="n">
        <v>2646</v>
      </c>
      <c r="J573" s="7" t="s">
        <v>106</v>
      </c>
      <c r="K573" s="10" t="n">
        <f aca="false">IF(I573="","",IF(J573="sq ft",ROUND(I573*0.092903,0),I573))</f>
        <v>246</v>
      </c>
      <c r="L573" s="13" t="n">
        <v>41352</v>
      </c>
      <c r="M573" s="14" t="n">
        <f aca="false">IF(OR(H573="",L573=""),"",ROUND((H573-L573)/30.44,1))</f>
        <v>55.7</v>
      </c>
      <c r="N573" s="7" t="str">
        <f aca="false">IF(AND(E573&lt;&gt;"v2008",ISERROR(SEARCH("Villa",B573))),"Commercial-scale","Residential unit")</f>
        <v>Residential unit</v>
      </c>
      <c r="O573" s="7" t="s">
        <v>54</v>
      </c>
    </row>
    <row r="574" customFormat="false" ht="15" hidden="false" customHeight="false" outlineLevel="0" collapsed="false">
      <c r="A574" s="7" t="n">
        <v>10889818</v>
      </c>
      <c r="B574" s="7" t="s">
        <v>466</v>
      </c>
      <c r="C574" s="7" t="s">
        <v>54</v>
      </c>
      <c r="D574" s="7" t="s">
        <v>93</v>
      </c>
      <c r="E574" s="7" t="s">
        <v>467</v>
      </c>
      <c r="F574" s="7" t="s">
        <v>50</v>
      </c>
      <c r="G574" s="7"/>
      <c r="H574" s="13" t="n">
        <v>43046</v>
      </c>
      <c r="I574" s="10" t="n">
        <v>2474</v>
      </c>
      <c r="J574" s="7" t="s">
        <v>106</v>
      </c>
      <c r="K574" s="10" t="n">
        <f aca="false">IF(I574="","",IF(J574="sq ft",ROUND(I574*0.092903,0),I574))</f>
        <v>230</v>
      </c>
      <c r="L574" s="13" t="n">
        <v>41352</v>
      </c>
      <c r="M574" s="14" t="n">
        <f aca="false">IF(OR(H574="",L574=""),"",ROUND((H574-L574)/30.44,1))</f>
        <v>55.7</v>
      </c>
      <c r="N574" s="7" t="str">
        <f aca="false">IF(AND(E574&lt;&gt;"v2008",ISERROR(SEARCH("Villa",B574))),"Commercial-scale","Residential unit")</f>
        <v>Residential unit</v>
      </c>
      <c r="O574" s="7" t="s">
        <v>54</v>
      </c>
    </row>
    <row r="575" customFormat="false" ht="15" hidden="false" customHeight="false" outlineLevel="0" collapsed="false">
      <c r="A575" s="7" t="n">
        <v>10889817</v>
      </c>
      <c r="B575" s="7" t="s">
        <v>466</v>
      </c>
      <c r="C575" s="7" t="s">
        <v>54</v>
      </c>
      <c r="D575" s="7" t="s">
        <v>93</v>
      </c>
      <c r="E575" s="7" t="s">
        <v>467</v>
      </c>
      <c r="F575" s="7" t="s">
        <v>50</v>
      </c>
      <c r="G575" s="7"/>
      <c r="H575" s="13" t="n">
        <v>43046</v>
      </c>
      <c r="I575" s="10" t="n">
        <v>2028</v>
      </c>
      <c r="J575" s="7" t="s">
        <v>106</v>
      </c>
      <c r="K575" s="10" t="n">
        <f aca="false">IF(I575="","",IF(J575="sq ft",ROUND(I575*0.092903,0),I575))</f>
        <v>188</v>
      </c>
      <c r="L575" s="13" t="n">
        <v>41352</v>
      </c>
      <c r="M575" s="14" t="n">
        <f aca="false">IF(OR(H575="",L575=""),"",ROUND((H575-L575)/30.44,1))</f>
        <v>55.7</v>
      </c>
      <c r="N575" s="7" t="str">
        <f aca="false">IF(AND(E575&lt;&gt;"v2008",ISERROR(SEARCH("Villa",B575))),"Commercial-scale","Residential unit")</f>
        <v>Residential unit</v>
      </c>
      <c r="O575" s="7" t="s">
        <v>54</v>
      </c>
    </row>
    <row r="576" customFormat="false" ht="15" hidden="false" customHeight="false" outlineLevel="0" collapsed="false">
      <c r="A576" s="7" t="n">
        <v>10889795</v>
      </c>
      <c r="B576" s="7" t="s">
        <v>466</v>
      </c>
      <c r="C576" s="7" t="s">
        <v>54</v>
      </c>
      <c r="D576" s="7" t="s">
        <v>93</v>
      </c>
      <c r="E576" s="7" t="s">
        <v>467</v>
      </c>
      <c r="F576" s="7" t="s">
        <v>50</v>
      </c>
      <c r="G576" s="7"/>
      <c r="H576" s="13" t="n">
        <v>43046</v>
      </c>
      <c r="I576" s="10" t="n">
        <v>2474</v>
      </c>
      <c r="J576" s="7" t="s">
        <v>106</v>
      </c>
      <c r="K576" s="10" t="n">
        <f aca="false">IF(I576="","",IF(J576="sq ft",ROUND(I576*0.092903,0),I576))</f>
        <v>230</v>
      </c>
      <c r="L576" s="13" t="n">
        <v>41352</v>
      </c>
      <c r="M576" s="14" t="n">
        <f aca="false">IF(OR(H576="",L576=""),"",ROUND((H576-L576)/30.44,1))</f>
        <v>55.7</v>
      </c>
      <c r="N576" s="7" t="str">
        <f aca="false">IF(AND(E576&lt;&gt;"v2008",ISERROR(SEARCH("Villa",B576))),"Commercial-scale","Residential unit")</f>
        <v>Residential unit</v>
      </c>
      <c r="O576" s="7" t="s">
        <v>54</v>
      </c>
    </row>
    <row r="577" customFormat="false" ht="15" hidden="false" customHeight="false" outlineLevel="0" collapsed="false">
      <c r="A577" s="7" t="n">
        <v>10889325</v>
      </c>
      <c r="B577" s="7" t="s">
        <v>466</v>
      </c>
      <c r="C577" s="7" t="s">
        <v>54</v>
      </c>
      <c r="D577" s="7" t="s">
        <v>93</v>
      </c>
      <c r="E577" s="7" t="s">
        <v>467</v>
      </c>
      <c r="F577" s="7" t="s">
        <v>50</v>
      </c>
      <c r="G577" s="7"/>
      <c r="H577" s="13" t="n">
        <v>43046</v>
      </c>
      <c r="I577" s="10" t="n">
        <v>5192</v>
      </c>
      <c r="J577" s="7" t="s">
        <v>106</v>
      </c>
      <c r="K577" s="10" t="n">
        <f aca="false">IF(I577="","",IF(J577="sq ft",ROUND(I577*0.092903,0),I577))</f>
        <v>482</v>
      </c>
      <c r="L577" s="13" t="n">
        <v>41352</v>
      </c>
      <c r="M577" s="14" t="n">
        <f aca="false">IF(OR(H577="",L577=""),"",ROUND((H577-L577)/30.44,1))</f>
        <v>55.7</v>
      </c>
      <c r="N577" s="7" t="str">
        <f aca="false">IF(AND(E577&lt;&gt;"v2008",ISERROR(SEARCH("Villa",B577))),"Commercial-scale","Residential unit")</f>
        <v>Residential unit</v>
      </c>
      <c r="O577" s="7" t="s">
        <v>54</v>
      </c>
    </row>
    <row r="578" customFormat="false" ht="15" hidden="false" customHeight="false" outlineLevel="0" collapsed="false">
      <c r="A578" s="7" t="n">
        <v>10889304</v>
      </c>
      <c r="B578" s="7" t="s">
        <v>466</v>
      </c>
      <c r="C578" s="7" t="s">
        <v>54</v>
      </c>
      <c r="D578" s="7" t="s">
        <v>93</v>
      </c>
      <c r="E578" s="7" t="s">
        <v>467</v>
      </c>
      <c r="F578" s="7" t="s">
        <v>50</v>
      </c>
      <c r="G578" s="7"/>
      <c r="H578" s="13" t="n">
        <v>43046</v>
      </c>
      <c r="I578" s="10" t="n">
        <v>4171</v>
      </c>
      <c r="J578" s="7" t="s">
        <v>106</v>
      </c>
      <c r="K578" s="10" t="n">
        <f aca="false">IF(I578="","",IF(J578="sq ft",ROUND(I578*0.092903,0),I578))</f>
        <v>387</v>
      </c>
      <c r="L578" s="13" t="n">
        <v>41352</v>
      </c>
      <c r="M578" s="14" t="n">
        <f aca="false">IF(OR(H578="",L578=""),"",ROUND((H578-L578)/30.44,1))</f>
        <v>55.7</v>
      </c>
      <c r="N578" s="7" t="str">
        <f aca="false">IF(AND(E578&lt;&gt;"v2008",ISERROR(SEARCH("Villa",B578))),"Commercial-scale","Residential unit")</f>
        <v>Residential unit</v>
      </c>
      <c r="O578" s="7" t="s">
        <v>54</v>
      </c>
    </row>
    <row r="579" customFormat="false" ht="15" hidden="false" customHeight="false" outlineLevel="0" collapsed="false">
      <c r="A579" s="7" t="n">
        <v>10889728</v>
      </c>
      <c r="B579" s="7" t="s">
        <v>466</v>
      </c>
      <c r="C579" s="7" t="s">
        <v>54</v>
      </c>
      <c r="D579" s="7" t="s">
        <v>93</v>
      </c>
      <c r="E579" s="7" t="s">
        <v>467</v>
      </c>
      <c r="F579" s="7" t="s">
        <v>50</v>
      </c>
      <c r="G579" s="7"/>
      <c r="H579" s="13" t="n">
        <v>43046</v>
      </c>
      <c r="I579" s="10" t="n">
        <v>4824</v>
      </c>
      <c r="J579" s="7" t="s">
        <v>106</v>
      </c>
      <c r="K579" s="10" t="n">
        <f aca="false">IF(I579="","",IF(J579="sq ft",ROUND(I579*0.092903,0),I579))</f>
        <v>448</v>
      </c>
      <c r="L579" s="13" t="n">
        <v>41352</v>
      </c>
      <c r="M579" s="14" t="n">
        <f aca="false">IF(OR(H579="",L579=""),"",ROUND((H579-L579)/30.44,1))</f>
        <v>55.7</v>
      </c>
      <c r="N579" s="7" t="str">
        <f aca="false">IF(AND(E579&lt;&gt;"v2008",ISERROR(SEARCH("Villa",B579))),"Commercial-scale","Residential unit")</f>
        <v>Residential unit</v>
      </c>
      <c r="O579" s="7" t="s">
        <v>54</v>
      </c>
    </row>
    <row r="580" customFormat="false" ht="15" hidden="false" customHeight="false" outlineLevel="0" collapsed="false">
      <c r="A580" s="7" t="n">
        <v>10889766</v>
      </c>
      <c r="B580" s="7" t="s">
        <v>466</v>
      </c>
      <c r="C580" s="7" t="s">
        <v>54</v>
      </c>
      <c r="D580" s="7" t="s">
        <v>93</v>
      </c>
      <c r="E580" s="7" t="s">
        <v>467</v>
      </c>
      <c r="F580" s="7" t="s">
        <v>50</v>
      </c>
      <c r="G580" s="7"/>
      <c r="H580" s="13" t="n">
        <v>43046</v>
      </c>
      <c r="I580" s="10" t="n">
        <v>2474</v>
      </c>
      <c r="J580" s="7" t="s">
        <v>106</v>
      </c>
      <c r="K580" s="10" t="n">
        <f aca="false">IF(I580="","",IF(J580="sq ft",ROUND(I580*0.092903,0),I580))</f>
        <v>230</v>
      </c>
      <c r="L580" s="13" t="n">
        <v>41352</v>
      </c>
      <c r="M580" s="14" t="n">
        <f aca="false">IF(OR(H580="",L580=""),"",ROUND((H580-L580)/30.44,1))</f>
        <v>55.7</v>
      </c>
      <c r="N580" s="7" t="str">
        <f aca="false">IF(AND(E580&lt;&gt;"v2008",ISERROR(SEARCH("Villa",B580))),"Commercial-scale","Residential unit")</f>
        <v>Residential unit</v>
      </c>
      <c r="O580" s="7" t="s">
        <v>54</v>
      </c>
    </row>
    <row r="581" customFormat="false" ht="15" hidden="false" customHeight="false" outlineLevel="0" collapsed="false">
      <c r="A581" s="7" t="n">
        <v>10889706</v>
      </c>
      <c r="B581" s="7" t="s">
        <v>466</v>
      </c>
      <c r="C581" s="7" t="s">
        <v>54</v>
      </c>
      <c r="D581" s="7" t="s">
        <v>93</v>
      </c>
      <c r="E581" s="7" t="s">
        <v>467</v>
      </c>
      <c r="F581" s="7" t="s">
        <v>50</v>
      </c>
      <c r="G581" s="7"/>
      <c r="H581" s="13" t="n">
        <v>43046</v>
      </c>
      <c r="I581" s="10" t="n">
        <v>4900</v>
      </c>
      <c r="J581" s="7" t="s">
        <v>106</v>
      </c>
      <c r="K581" s="10" t="n">
        <f aca="false">IF(I581="","",IF(J581="sq ft",ROUND(I581*0.092903,0),I581))</f>
        <v>455</v>
      </c>
      <c r="L581" s="13" t="n">
        <v>41352</v>
      </c>
      <c r="M581" s="14" t="n">
        <f aca="false">IF(OR(H581="",L581=""),"",ROUND((H581-L581)/30.44,1))</f>
        <v>55.7</v>
      </c>
      <c r="N581" s="7" t="str">
        <f aca="false">IF(AND(E581&lt;&gt;"v2008",ISERROR(SEARCH("Villa",B581))),"Commercial-scale","Residential unit")</f>
        <v>Residential unit</v>
      </c>
      <c r="O581" s="7" t="s">
        <v>54</v>
      </c>
    </row>
    <row r="582" customFormat="false" ht="15" hidden="false" customHeight="false" outlineLevel="0" collapsed="false">
      <c r="A582" s="7" t="n">
        <v>10889756</v>
      </c>
      <c r="B582" s="7" t="s">
        <v>466</v>
      </c>
      <c r="C582" s="7" t="s">
        <v>54</v>
      </c>
      <c r="D582" s="7" t="s">
        <v>93</v>
      </c>
      <c r="E582" s="7" t="s">
        <v>467</v>
      </c>
      <c r="F582" s="7" t="s">
        <v>50</v>
      </c>
      <c r="G582" s="7"/>
      <c r="H582" s="13" t="n">
        <v>43046</v>
      </c>
      <c r="I582" s="10" t="n">
        <v>2028</v>
      </c>
      <c r="J582" s="7" t="s">
        <v>106</v>
      </c>
      <c r="K582" s="10" t="n">
        <f aca="false">IF(I582="","",IF(J582="sq ft",ROUND(I582*0.092903,0),I582))</f>
        <v>188</v>
      </c>
      <c r="L582" s="13" t="n">
        <v>41352</v>
      </c>
      <c r="M582" s="14" t="n">
        <f aca="false">IF(OR(H582="",L582=""),"",ROUND((H582-L582)/30.44,1))</f>
        <v>55.7</v>
      </c>
      <c r="N582" s="7" t="str">
        <f aca="false">IF(AND(E582&lt;&gt;"v2008",ISERROR(SEARCH("Villa",B582))),"Commercial-scale","Residential unit")</f>
        <v>Residential unit</v>
      </c>
      <c r="O582" s="7" t="s">
        <v>54</v>
      </c>
    </row>
    <row r="583" customFormat="false" ht="15" hidden="false" customHeight="false" outlineLevel="0" collapsed="false">
      <c r="A583" s="7" t="n">
        <v>10889302</v>
      </c>
      <c r="B583" s="7" t="s">
        <v>466</v>
      </c>
      <c r="C583" s="7" t="s">
        <v>54</v>
      </c>
      <c r="D583" s="7" t="s">
        <v>93</v>
      </c>
      <c r="E583" s="7" t="s">
        <v>467</v>
      </c>
      <c r="F583" s="7" t="s">
        <v>50</v>
      </c>
      <c r="G583" s="7"/>
      <c r="H583" s="13" t="n">
        <v>43046</v>
      </c>
      <c r="I583" s="10" t="n">
        <v>4430</v>
      </c>
      <c r="J583" s="7" t="s">
        <v>106</v>
      </c>
      <c r="K583" s="10" t="n">
        <f aca="false">IF(I583="","",IF(J583="sq ft",ROUND(I583*0.092903,0),I583))</f>
        <v>412</v>
      </c>
      <c r="L583" s="13" t="n">
        <v>41352</v>
      </c>
      <c r="M583" s="14" t="n">
        <f aca="false">IF(OR(H583="",L583=""),"",ROUND((H583-L583)/30.44,1))</f>
        <v>55.7</v>
      </c>
      <c r="N583" s="7" t="str">
        <f aca="false">IF(AND(E583&lt;&gt;"v2008",ISERROR(SEARCH("Villa",B583))),"Commercial-scale","Residential unit")</f>
        <v>Residential unit</v>
      </c>
      <c r="O583" s="7" t="s">
        <v>54</v>
      </c>
    </row>
    <row r="584" customFormat="false" ht="15" hidden="false" customHeight="false" outlineLevel="0" collapsed="false">
      <c r="A584" s="7" t="n">
        <v>10889259</v>
      </c>
      <c r="B584" s="7" t="s">
        <v>466</v>
      </c>
      <c r="C584" s="7" t="s">
        <v>54</v>
      </c>
      <c r="D584" s="7" t="s">
        <v>93</v>
      </c>
      <c r="E584" s="7" t="s">
        <v>467</v>
      </c>
      <c r="F584" s="7" t="s">
        <v>50</v>
      </c>
      <c r="G584" s="7"/>
      <c r="H584" s="13" t="n">
        <v>43046</v>
      </c>
      <c r="I584" s="10" t="n">
        <v>4833</v>
      </c>
      <c r="J584" s="7" t="s">
        <v>106</v>
      </c>
      <c r="K584" s="10" t="n">
        <f aca="false">IF(I584="","",IF(J584="sq ft",ROUND(I584*0.092903,0),I584))</f>
        <v>449</v>
      </c>
      <c r="L584" s="13" t="n">
        <v>41352</v>
      </c>
      <c r="M584" s="14" t="n">
        <f aca="false">IF(OR(H584="",L584=""),"",ROUND((H584-L584)/30.44,1))</f>
        <v>55.7</v>
      </c>
      <c r="N584" s="7" t="str">
        <f aca="false">IF(AND(E584&lt;&gt;"v2008",ISERROR(SEARCH("Villa",B584))),"Commercial-scale","Residential unit")</f>
        <v>Residential unit</v>
      </c>
      <c r="O584" s="7" t="s">
        <v>54</v>
      </c>
    </row>
    <row r="585" customFormat="false" ht="15" hidden="false" customHeight="false" outlineLevel="0" collapsed="false">
      <c r="A585" s="7" t="n">
        <v>10889237</v>
      </c>
      <c r="B585" s="7" t="s">
        <v>466</v>
      </c>
      <c r="C585" s="7" t="s">
        <v>54</v>
      </c>
      <c r="D585" s="7" t="s">
        <v>93</v>
      </c>
      <c r="E585" s="7" t="s">
        <v>467</v>
      </c>
      <c r="F585" s="7" t="s">
        <v>50</v>
      </c>
      <c r="G585" s="7"/>
      <c r="H585" s="13" t="n">
        <v>43046</v>
      </c>
      <c r="I585" s="10" t="n">
        <v>4833</v>
      </c>
      <c r="J585" s="7" t="s">
        <v>106</v>
      </c>
      <c r="K585" s="10" t="n">
        <f aca="false">IF(I585="","",IF(J585="sq ft",ROUND(I585*0.092903,0),I585))</f>
        <v>449</v>
      </c>
      <c r="L585" s="13" t="n">
        <v>41352</v>
      </c>
      <c r="M585" s="14" t="n">
        <f aca="false">IF(OR(H585="",L585=""),"",ROUND((H585-L585)/30.44,1))</f>
        <v>55.7</v>
      </c>
      <c r="N585" s="7" t="str">
        <f aca="false">IF(AND(E585&lt;&gt;"v2008",ISERROR(SEARCH("Villa",B585))),"Commercial-scale","Residential unit")</f>
        <v>Residential unit</v>
      </c>
      <c r="O585" s="7" t="s">
        <v>54</v>
      </c>
    </row>
    <row r="586" customFormat="false" ht="15" hidden="false" customHeight="false" outlineLevel="0" collapsed="false">
      <c r="A586" s="7" t="n">
        <v>10889239</v>
      </c>
      <c r="B586" s="7" t="s">
        <v>466</v>
      </c>
      <c r="C586" s="7" t="s">
        <v>54</v>
      </c>
      <c r="D586" s="7" t="s">
        <v>93</v>
      </c>
      <c r="E586" s="7" t="s">
        <v>467</v>
      </c>
      <c r="F586" s="7" t="s">
        <v>50</v>
      </c>
      <c r="G586" s="7"/>
      <c r="H586" s="13" t="n">
        <v>43046</v>
      </c>
      <c r="I586" s="10" t="n">
        <v>4171</v>
      </c>
      <c r="J586" s="7" t="s">
        <v>106</v>
      </c>
      <c r="K586" s="10" t="n">
        <f aca="false">IF(I586="","",IF(J586="sq ft",ROUND(I586*0.092903,0),I586))</f>
        <v>387</v>
      </c>
      <c r="L586" s="13" t="n">
        <v>41352</v>
      </c>
      <c r="M586" s="14" t="n">
        <f aca="false">IF(OR(H586="",L586=""),"",ROUND((H586-L586)/30.44,1))</f>
        <v>55.7</v>
      </c>
      <c r="N586" s="7" t="str">
        <f aca="false">IF(AND(E586&lt;&gt;"v2008",ISERROR(SEARCH("Villa",B586))),"Commercial-scale","Residential unit")</f>
        <v>Residential unit</v>
      </c>
      <c r="O586" s="7" t="s">
        <v>54</v>
      </c>
    </row>
    <row r="587" customFormat="false" ht="15" hidden="false" customHeight="false" outlineLevel="0" collapsed="false">
      <c r="A587" s="7" t="n">
        <v>10889244</v>
      </c>
      <c r="B587" s="7" t="s">
        <v>466</v>
      </c>
      <c r="C587" s="7" t="s">
        <v>54</v>
      </c>
      <c r="D587" s="7" t="s">
        <v>93</v>
      </c>
      <c r="E587" s="7" t="s">
        <v>467</v>
      </c>
      <c r="F587" s="7" t="s">
        <v>50</v>
      </c>
      <c r="G587" s="7"/>
      <c r="H587" s="13" t="n">
        <v>43046</v>
      </c>
      <c r="I587" s="10" t="n">
        <v>4591</v>
      </c>
      <c r="J587" s="7" t="s">
        <v>106</v>
      </c>
      <c r="K587" s="10" t="n">
        <f aca="false">IF(I587="","",IF(J587="sq ft",ROUND(I587*0.092903,0),I587))</f>
        <v>427</v>
      </c>
      <c r="L587" s="13" t="n">
        <v>41352</v>
      </c>
      <c r="M587" s="14" t="n">
        <f aca="false">IF(OR(H587="",L587=""),"",ROUND((H587-L587)/30.44,1))</f>
        <v>55.7</v>
      </c>
      <c r="N587" s="7" t="str">
        <f aca="false">IF(AND(E587&lt;&gt;"v2008",ISERROR(SEARCH("Villa",B587))),"Commercial-scale","Residential unit")</f>
        <v>Residential unit</v>
      </c>
      <c r="O587" s="7" t="s">
        <v>54</v>
      </c>
    </row>
    <row r="588" customFormat="false" ht="15" hidden="false" customHeight="false" outlineLevel="0" collapsed="false">
      <c r="A588" s="7" t="n">
        <v>10889247</v>
      </c>
      <c r="B588" s="7" t="s">
        <v>466</v>
      </c>
      <c r="C588" s="7" t="s">
        <v>54</v>
      </c>
      <c r="D588" s="7" t="s">
        <v>93</v>
      </c>
      <c r="E588" s="7" t="s">
        <v>467</v>
      </c>
      <c r="F588" s="7" t="s">
        <v>50</v>
      </c>
      <c r="G588" s="7"/>
      <c r="H588" s="13" t="n">
        <v>43046</v>
      </c>
      <c r="I588" s="10" t="n">
        <v>4171</v>
      </c>
      <c r="J588" s="7" t="s">
        <v>106</v>
      </c>
      <c r="K588" s="10" t="n">
        <f aca="false">IF(I588="","",IF(J588="sq ft",ROUND(I588*0.092903,0),I588))</f>
        <v>387</v>
      </c>
      <c r="L588" s="13" t="n">
        <v>41352</v>
      </c>
      <c r="M588" s="14" t="n">
        <f aca="false">IF(OR(H588="",L588=""),"",ROUND((H588-L588)/30.44,1))</f>
        <v>55.7</v>
      </c>
      <c r="N588" s="7" t="str">
        <f aca="false">IF(AND(E588&lt;&gt;"v2008",ISERROR(SEARCH("Villa",B588))),"Commercial-scale","Residential unit")</f>
        <v>Residential unit</v>
      </c>
      <c r="O588" s="7" t="s">
        <v>54</v>
      </c>
    </row>
    <row r="589" customFormat="false" ht="15" hidden="false" customHeight="false" outlineLevel="0" collapsed="false">
      <c r="A589" s="7" t="n">
        <v>10889236</v>
      </c>
      <c r="B589" s="7" t="s">
        <v>466</v>
      </c>
      <c r="C589" s="7" t="s">
        <v>54</v>
      </c>
      <c r="D589" s="7" t="s">
        <v>93</v>
      </c>
      <c r="E589" s="7" t="s">
        <v>467</v>
      </c>
      <c r="F589" s="7" t="s">
        <v>50</v>
      </c>
      <c r="G589" s="7"/>
      <c r="H589" s="13" t="n">
        <v>43046</v>
      </c>
      <c r="I589" s="10" t="n">
        <v>5192</v>
      </c>
      <c r="J589" s="7" t="s">
        <v>106</v>
      </c>
      <c r="K589" s="10" t="n">
        <f aca="false">IF(I589="","",IF(J589="sq ft",ROUND(I589*0.092903,0),I589))</f>
        <v>482</v>
      </c>
      <c r="L589" s="13" t="n">
        <v>41352</v>
      </c>
      <c r="M589" s="14" t="n">
        <f aca="false">IF(OR(H589="",L589=""),"",ROUND((H589-L589)/30.44,1))</f>
        <v>55.7</v>
      </c>
      <c r="N589" s="7" t="str">
        <f aca="false">IF(AND(E589&lt;&gt;"v2008",ISERROR(SEARCH("Villa",B589))),"Commercial-scale","Residential unit")</f>
        <v>Residential unit</v>
      </c>
      <c r="O589" s="7" t="s">
        <v>54</v>
      </c>
    </row>
    <row r="590" customFormat="false" ht="15" hidden="false" customHeight="false" outlineLevel="0" collapsed="false">
      <c r="A590" s="7" t="n">
        <v>10889255</v>
      </c>
      <c r="B590" s="7" t="s">
        <v>466</v>
      </c>
      <c r="C590" s="7" t="s">
        <v>54</v>
      </c>
      <c r="D590" s="7" t="s">
        <v>93</v>
      </c>
      <c r="E590" s="7" t="s">
        <v>467</v>
      </c>
      <c r="F590" s="7" t="s">
        <v>50</v>
      </c>
      <c r="G590" s="7"/>
      <c r="H590" s="13" t="n">
        <v>43046</v>
      </c>
      <c r="I590" s="10" t="n">
        <v>4171</v>
      </c>
      <c r="J590" s="7" t="s">
        <v>106</v>
      </c>
      <c r="K590" s="10" t="n">
        <f aca="false">IF(I590="","",IF(J590="sq ft",ROUND(I590*0.092903,0),I590))</f>
        <v>387</v>
      </c>
      <c r="L590" s="13" t="n">
        <v>41352</v>
      </c>
      <c r="M590" s="14" t="n">
        <f aca="false">IF(OR(H590="",L590=""),"",ROUND((H590-L590)/30.44,1))</f>
        <v>55.7</v>
      </c>
      <c r="N590" s="7" t="str">
        <f aca="false">IF(AND(E590&lt;&gt;"v2008",ISERROR(SEARCH("Villa",B590))),"Commercial-scale","Residential unit")</f>
        <v>Residential unit</v>
      </c>
      <c r="O590" s="7" t="s">
        <v>54</v>
      </c>
    </row>
    <row r="591" customFormat="false" ht="15" hidden="false" customHeight="false" outlineLevel="0" collapsed="false">
      <c r="A591" s="7" t="n">
        <v>10889260</v>
      </c>
      <c r="B591" s="7" t="s">
        <v>466</v>
      </c>
      <c r="C591" s="7" t="s">
        <v>54</v>
      </c>
      <c r="D591" s="7" t="s">
        <v>93</v>
      </c>
      <c r="E591" s="7" t="s">
        <v>467</v>
      </c>
      <c r="F591" s="7" t="s">
        <v>50</v>
      </c>
      <c r="G591" s="7"/>
      <c r="H591" s="13" t="n">
        <v>43046</v>
      </c>
      <c r="I591" s="10" t="n">
        <v>5192</v>
      </c>
      <c r="J591" s="7" t="s">
        <v>106</v>
      </c>
      <c r="K591" s="10" t="n">
        <f aca="false">IF(I591="","",IF(J591="sq ft",ROUND(I591*0.092903,0),I591))</f>
        <v>482</v>
      </c>
      <c r="L591" s="13" t="n">
        <v>41352</v>
      </c>
      <c r="M591" s="14" t="n">
        <f aca="false">IF(OR(H591="",L591=""),"",ROUND((H591-L591)/30.44,1))</f>
        <v>55.7</v>
      </c>
      <c r="N591" s="7" t="str">
        <f aca="false">IF(AND(E591&lt;&gt;"v2008",ISERROR(SEARCH("Villa",B591))),"Commercial-scale","Residential unit")</f>
        <v>Residential unit</v>
      </c>
      <c r="O591" s="7" t="s">
        <v>54</v>
      </c>
    </row>
    <row r="592" customFormat="false" ht="15" hidden="false" customHeight="false" outlineLevel="0" collapsed="false">
      <c r="A592" s="7" t="n">
        <v>10889270</v>
      </c>
      <c r="B592" s="7" t="s">
        <v>466</v>
      </c>
      <c r="C592" s="7" t="s">
        <v>54</v>
      </c>
      <c r="D592" s="7" t="s">
        <v>93</v>
      </c>
      <c r="E592" s="7" t="s">
        <v>467</v>
      </c>
      <c r="F592" s="7" t="s">
        <v>50</v>
      </c>
      <c r="G592" s="7"/>
      <c r="H592" s="13" t="n">
        <v>43046</v>
      </c>
      <c r="I592" s="10" t="n">
        <v>5192</v>
      </c>
      <c r="J592" s="7" t="s">
        <v>106</v>
      </c>
      <c r="K592" s="10" t="n">
        <f aca="false">IF(I592="","",IF(J592="sq ft",ROUND(I592*0.092903,0),I592))</f>
        <v>482</v>
      </c>
      <c r="L592" s="13" t="n">
        <v>41352</v>
      </c>
      <c r="M592" s="14" t="n">
        <f aca="false">IF(OR(H592="",L592=""),"",ROUND((H592-L592)/30.44,1))</f>
        <v>55.7</v>
      </c>
      <c r="N592" s="7" t="str">
        <f aca="false">IF(AND(E592&lt;&gt;"v2008",ISERROR(SEARCH("Villa",B592))),"Commercial-scale","Residential unit")</f>
        <v>Residential unit</v>
      </c>
      <c r="O592" s="7" t="s">
        <v>54</v>
      </c>
    </row>
    <row r="593" customFormat="false" ht="15" hidden="false" customHeight="false" outlineLevel="0" collapsed="false">
      <c r="A593" s="7" t="n">
        <v>10889284</v>
      </c>
      <c r="B593" s="7" t="s">
        <v>466</v>
      </c>
      <c r="C593" s="7" t="s">
        <v>54</v>
      </c>
      <c r="D593" s="7" t="s">
        <v>93</v>
      </c>
      <c r="E593" s="7" t="s">
        <v>467</v>
      </c>
      <c r="F593" s="7" t="s">
        <v>50</v>
      </c>
      <c r="G593" s="7"/>
      <c r="H593" s="13" t="n">
        <v>43046</v>
      </c>
      <c r="I593" s="10" t="n">
        <v>4171</v>
      </c>
      <c r="J593" s="7" t="s">
        <v>106</v>
      </c>
      <c r="K593" s="10" t="n">
        <f aca="false">IF(I593="","",IF(J593="sq ft",ROUND(I593*0.092903,0),I593))</f>
        <v>387</v>
      </c>
      <c r="L593" s="13" t="n">
        <v>41352</v>
      </c>
      <c r="M593" s="14" t="n">
        <f aca="false">IF(OR(H593="",L593=""),"",ROUND((H593-L593)/30.44,1))</f>
        <v>55.7</v>
      </c>
      <c r="N593" s="7" t="str">
        <f aca="false">IF(AND(E593&lt;&gt;"v2008",ISERROR(SEARCH("Villa",B593))),"Commercial-scale","Residential unit")</f>
        <v>Residential unit</v>
      </c>
      <c r="O593" s="7" t="s">
        <v>54</v>
      </c>
    </row>
    <row r="594" customFormat="false" ht="15" hidden="false" customHeight="false" outlineLevel="0" collapsed="false">
      <c r="A594" s="7" t="n">
        <v>10889298</v>
      </c>
      <c r="B594" s="7" t="s">
        <v>466</v>
      </c>
      <c r="C594" s="7" t="s">
        <v>54</v>
      </c>
      <c r="D594" s="7" t="s">
        <v>93</v>
      </c>
      <c r="E594" s="7" t="s">
        <v>467</v>
      </c>
      <c r="F594" s="7" t="s">
        <v>50</v>
      </c>
      <c r="G594" s="7"/>
      <c r="H594" s="13" t="n">
        <v>43046</v>
      </c>
      <c r="I594" s="10" t="n">
        <v>5192</v>
      </c>
      <c r="J594" s="7" t="s">
        <v>106</v>
      </c>
      <c r="K594" s="10" t="n">
        <f aca="false">IF(I594="","",IF(J594="sq ft",ROUND(I594*0.092903,0),I594))</f>
        <v>482</v>
      </c>
      <c r="L594" s="13" t="n">
        <v>41352</v>
      </c>
      <c r="M594" s="14" t="n">
        <f aca="false">IF(OR(H594="",L594=""),"",ROUND((H594-L594)/30.44,1))</f>
        <v>55.7</v>
      </c>
      <c r="N594" s="7" t="str">
        <f aca="false">IF(AND(E594&lt;&gt;"v2008",ISERROR(SEARCH("Villa",B594))),"Commercial-scale","Residential unit")</f>
        <v>Residential unit</v>
      </c>
      <c r="O594" s="7" t="s">
        <v>54</v>
      </c>
    </row>
    <row r="595" customFormat="false" ht="15" hidden="false" customHeight="false" outlineLevel="0" collapsed="false">
      <c r="A595" s="7" t="n">
        <v>10889299</v>
      </c>
      <c r="B595" s="7" t="s">
        <v>466</v>
      </c>
      <c r="C595" s="7" t="s">
        <v>54</v>
      </c>
      <c r="D595" s="7" t="s">
        <v>93</v>
      </c>
      <c r="E595" s="7" t="s">
        <v>467</v>
      </c>
      <c r="F595" s="7" t="s">
        <v>50</v>
      </c>
      <c r="G595" s="7"/>
      <c r="H595" s="13" t="n">
        <v>43046</v>
      </c>
      <c r="I595" s="10" t="n">
        <v>4833</v>
      </c>
      <c r="J595" s="7" t="s">
        <v>106</v>
      </c>
      <c r="K595" s="10" t="n">
        <f aca="false">IF(I595="","",IF(J595="sq ft",ROUND(I595*0.092903,0),I595))</f>
        <v>449</v>
      </c>
      <c r="L595" s="13" t="n">
        <v>41352</v>
      </c>
      <c r="M595" s="14" t="n">
        <f aca="false">IF(OR(H595="",L595=""),"",ROUND((H595-L595)/30.44,1))</f>
        <v>55.7</v>
      </c>
      <c r="N595" s="7" t="str">
        <f aca="false">IF(AND(E595&lt;&gt;"v2008",ISERROR(SEARCH("Villa",B595))),"Commercial-scale","Residential unit")</f>
        <v>Residential unit</v>
      </c>
      <c r="O595" s="7" t="s">
        <v>54</v>
      </c>
    </row>
    <row r="596" customFormat="false" ht="15" hidden="false" customHeight="false" outlineLevel="0" collapsed="false">
      <c r="A596" s="7" t="n">
        <v>10887730</v>
      </c>
      <c r="B596" s="7" t="s">
        <v>466</v>
      </c>
      <c r="C596" s="7" t="s">
        <v>54</v>
      </c>
      <c r="D596" s="7" t="s">
        <v>93</v>
      </c>
      <c r="E596" s="7" t="s">
        <v>467</v>
      </c>
      <c r="F596" s="7" t="s">
        <v>50</v>
      </c>
      <c r="G596" s="7"/>
      <c r="H596" s="13" t="n">
        <v>43046</v>
      </c>
      <c r="I596" s="10" t="n">
        <v>4171</v>
      </c>
      <c r="J596" s="7" t="s">
        <v>106</v>
      </c>
      <c r="K596" s="10" t="n">
        <f aca="false">IF(I596="","",IF(J596="sq ft",ROUND(I596*0.092903,0),I596))</f>
        <v>387</v>
      </c>
      <c r="L596" s="13" t="n">
        <v>41352</v>
      </c>
      <c r="M596" s="14" t="n">
        <f aca="false">IF(OR(H596="",L596=""),"",ROUND((H596-L596)/30.44,1))</f>
        <v>55.7</v>
      </c>
      <c r="N596" s="7" t="str">
        <f aca="false">IF(AND(E596&lt;&gt;"v2008",ISERROR(SEARCH("Villa",B596))),"Commercial-scale","Residential unit")</f>
        <v>Residential unit</v>
      </c>
      <c r="O596" s="7" t="s">
        <v>54</v>
      </c>
    </row>
    <row r="597" customFormat="false" ht="15" hidden="false" customHeight="false" outlineLevel="0" collapsed="false">
      <c r="A597" s="7" t="n">
        <v>10889735</v>
      </c>
      <c r="B597" s="7" t="s">
        <v>466</v>
      </c>
      <c r="C597" s="7" t="s">
        <v>54</v>
      </c>
      <c r="D597" s="7" t="s">
        <v>93</v>
      </c>
      <c r="E597" s="7" t="s">
        <v>467</v>
      </c>
      <c r="F597" s="7" t="s">
        <v>50</v>
      </c>
      <c r="G597" s="7"/>
      <c r="H597" s="13" t="n">
        <v>43046</v>
      </c>
      <c r="I597" s="10" t="n">
        <v>4430</v>
      </c>
      <c r="J597" s="7" t="s">
        <v>106</v>
      </c>
      <c r="K597" s="10" t="n">
        <f aca="false">IF(I597="","",IF(J597="sq ft",ROUND(I597*0.092903,0),I597))</f>
        <v>412</v>
      </c>
      <c r="L597" s="13" t="n">
        <v>41352</v>
      </c>
      <c r="M597" s="14" t="n">
        <f aca="false">IF(OR(H597="",L597=""),"",ROUND((H597-L597)/30.44,1))</f>
        <v>55.7</v>
      </c>
      <c r="N597" s="7" t="str">
        <f aca="false">IF(AND(E597&lt;&gt;"v2008",ISERROR(SEARCH("Villa",B597))),"Commercial-scale","Residential unit")</f>
        <v>Residential unit</v>
      </c>
      <c r="O597" s="7" t="s">
        <v>54</v>
      </c>
    </row>
    <row r="598" customFormat="false" ht="15" hidden="false" customHeight="false" outlineLevel="0" collapsed="false">
      <c r="A598" s="7" t="n">
        <v>10889718</v>
      </c>
      <c r="B598" s="7" t="s">
        <v>466</v>
      </c>
      <c r="C598" s="7" t="s">
        <v>54</v>
      </c>
      <c r="D598" s="7" t="s">
        <v>93</v>
      </c>
      <c r="E598" s="7" t="s">
        <v>467</v>
      </c>
      <c r="F598" s="7" t="s">
        <v>50</v>
      </c>
      <c r="G598" s="7"/>
      <c r="H598" s="13" t="n">
        <v>43046</v>
      </c>
      <c r="I598" s="10" t="n">
        <v>4430</v>
      </c>
      <c r="J598" s="7" t="s">
        <v>106</v>
      </c>
      <c r="K598" s="10" t="n">
        <f aca="false">IF(I598="","",IF(J598="sq ft",ROUND(I598*0.092903,0),I598))</f>
        <v>412</v>
      </c>
      <c r="L598" s="13" t="n">
        <v>41352</v>
      </c>
      <c r="M598" s="14" t="n">
        <f aca="false">IF(OR(H598="",L598=""),"",ROUND((H598-L598)/30.44,1))</f>
        <v>55.7</v>
      </c>
      <c r="N598" s="7" t="str">
        <f aca="false">IF(AND(E598&lt;&gt;"v2008",ISERROR(SEARCH("Villa",B598))),"Commercial-scale","Residential unit")</f>
        <v>Residential unit</v>
      </c>
      <c r="O598" s="7" t="s">
        <v>54</v>
      </c>
    </row>
    <row r="599" customFormat="false" ht="15" hidden="false" customHeight="false" outlineLevel="0" collapsed="false">
      <c r="A599" s="7" t="n">
        <v>10889305</v>
      </c>
      <c r="B599" s="7" t="s">
        <v>466</v>
      </c>
      <c r="C599" s="7" t="s">
        <v>54</v>
      </c>
      <c r="D599" s="7" t="s">
        <v>93</v>
      </c>
      <c r="E599" s="7" t="s">
        <v>467</v>
      </c>
      <c r="F599" s="7" t="s">
        <v>50</v>
      </c>
      <c r="G599" s="7"/>
      <c r="H599" s="13" t="n">
        <v>43046</v>
      </c>
      <c r="I599" s="10" t="n">
        <v>4171</v>
      </c>
      <c r="J599" s="7" t="s">
        <v>106</v>
      </c>
      <c r="K599" s="10" t="n">
        <f aca="false">IF(I599="","",IF(J599="sq ft",ROUND(I599*0.092903,0),I599))</f>
        <v>387</v>
      </c>
      <c r="L599" s="13" t="n">
        <v>41352</v>
      </c>
      <c r="M599" s="14" t="n">
        <f aca="false">IF(OR(H599="",L599=""),"",ROUND((H599-L599)/30.44,1))</f>
        <v>55.7</v>
      </c>
      <c r="N599" s="7" t="str">
        <f aca="false">IF(AND(E599&lt;&gt;"v2008",ISERROR(SEARCH("Villa",B599))),"Commercial-scale","Residential unit")</f>
        <v>Residential unit</v>
      </c>
      <c r="O599" s="7" t="s">
        <v>54</v>
      </c>
    </row>
    <row r="600" customFormat="false" ht="15" hidden="false" customHeight="false" outlineLevel="0" collapsed="false">
      <c r="A600" s="7" t="n">
        <v>10889331</v>
      </c>
      <c r="B600" s="7" t="s">
        <v>466</v>
      </c>
      <c r="C600" s="7" t="s">
        <v>54</v>
      </c>
      <c r="D600" s="7" t="s">
        <v>93</v>
      </c>
      <c r="E600" s="7" t="s">
        <v>467</v>
      </c>
      <c r="F600" s="7" t="s">
        <v>50</v>
      </c>
      <c r="G600" s="7"/>
      <c r="H600" s="13" t="n">
        <v>43046</v>
      </c>
      <c r="I600" s="10" t="n">
        <v>4833</v>
      </c>
      <c r="J600" s="7" t="s">
        <v>106</v>
      </c>
      <c r="K600" s="10" t="n">
        <f aca="false">IF(I600="","",IF(J600="sq ft",ROUND(I600*0.092903,0),I600))</f>
        <v>449</v>
      </c>
      <c r="L600" s="13" t="n">
        <v>41352</v>
      </c>
      <c r="M600" s="14" t="n">
        <f aca="false">IF(OR(H600="",L600=""),"",ROUND((H600-L600)/30.44,1))</f>
        <v>55.7</v>
      </c>
      <c r="N600" s="7" t="str">
        <f aca="false">IF(AND(E600&lt;&gt;"v2008",ISERROR(SEARCH("Villa",B600))),"Commercial-scale","Residential unit")</f>
        <v>Residential unit</v>
      </c>
      <c r="O600" s="7" t="s">
        <v>54</v>
      </c>
    </row>
    <row r="601" customFormat="false" ht="15" hidden="false" customHeight="false" outlineLevel="0" collapsed="false">
      <c r="A601" s="7" t="n">
        <v>10889339</v>
      </c>
      <c r="B601" s="7" t="s">
        <v>466</v>
      </c>
      <c r="C601" s="7" t="s">
        <v>54</v>
      </c>
      <c r="D601" s="7" t="s">
        <v>93</v>
      </c>
      <c r="E601" s="7" t="s">
        <v>467</v>
      </c>
      <c r="F601" s="7" t="s">
        <v>50</v>
      </c>
      <c r="G601" s="7"/>
      <c r="H601" s="13" t="n">
        <v>43046</v>
      </c>
      <c r="I601" s="10" t="n">
        <v>4833</v>
      </c>
      <c r="J601" s="7" t="s">
        <v>106</v>
      </c>
      <c r="K601" s="10" t="n">
        <f aca="false">IF(I601="","",IF(J601="sq ft",ROUND(I601*0.092903,0),I601))</f>
        <v>449</v>
      </c>
      <c r="L601" s="13" t="n">
        <v>41352</v>
      </c>
      <c r="M601" s="14" t="n">
        <f aca="false">IF(OR(H601="",L601=""),"",ROUND((H601-L601)/30.44,1))</f>
        <v>55.7</v>
      </c>
      <c r="N601" s="7" t="str">
        <f aca="false">IF(AND(E601&lt;&gt;"v2008",ISERROR(SEARCH("Villa",B601))),"Commercial-scale","Residential unit")</f>
        <v>Residential unit</v>
      </c>
      <c r="O601" s="7" t="s">
        <v>54</v>
      </c>
    </row>
    <row r="602" customFormat="false" ht="15" hidden="false" customHeight="false" outlineLevel="0" collapsed="false">
      <c r="A602" s="7" t="n">
        <v>10889343</v>
      </c>
      <c r="B602" s="7" t="s">
        <v>466</v>
      </c>
      <c r="C602" s="7" t="s">
        <v>54</v>
      </c>
      <c r="D602" s="7" t="s">
        <v>93</v>
      </c>
      <c r="E602" s="7" t="s">
        <v>467</v>
      </c>
      <c r="F602" s="7" t="s">
        <v>50</v>
      </c>
      <c r="G602" s="7"/>
      <c r="H602" s="13" t="n">
        <v>43046</v>
      </c>
      <c r="I602" s="10" t="n">
        <v>4430</v>
      </c>
      <c r="J602" s="7" t="s">
        <v>106</v>
      </c>
      <c r="K602" s="10" t="n">
        <f aca="false">IF(I602="","",IF(J602="sq ft",ROUND(I602*0.092903,0),I602))</f>
        <v>412</v>
      </c>
      <c r="L602" s="13" t="n">
        <v>41352</v>
      </c>
      <c r="M602" s="14" t="n">
        <f aca="false">IF(OR(H602="",L602=""),"",ROUND((H602-L602)/30.44,1))</f>
        <v>55.7</v>
      </c>
      <c r="N602" s="7" t="str">
        <f aca="false">IF(AND(E602&lt;&gt;"v2008",ISERROR(SEARCH("Villa",B602))),"Commercial-scale","Residential unit")</f>
        <v>Residential unit</v>
      </c>
      <c r="O602" s="7" t="s">
        <v>54</v>
      </c>
    </row>
    <row r="603" customFormat="false" ht="15" hidden="false" customHeight="false" outlineLevel="0" collapsed="false">
      <c r="A603" s="7" t="n">
        <v>10889390</v>
      </c>
      <c r="B603" s="7" t="s">
        <v>466</v>
      </c>
      <c r="C603" s="7" t="s">
        <v>54</v>
      </c>
      <c r="D603" s="7" t="s">
        <v>93</v>
      </c>
      <c r="E603" s="7" t="s">
        <v>467</v>
      </c>
      <c r="F603" s="7" t="s">
        <v>50</v>
      </c>
      <c r="G603" s="7"/>
      <c r="H603" s="13" t="n">
        <v>43046</v>
      </c>
      <c r="I603" s="10" t="n">
        <v>4833</v>
      </c>
      <c r="J603" s="7" t="s">
        <v>106</v>
      </c>
      <c r="K603" s="10" t="n">
        <f aca="false">IF(I603="","",IF(J603="sq ft",ROUND(I603*0.092903,0),I603))</f>
        <v>449</v>
      </c>
      <c r="L603" s="13" t="n">
        <v>41352</v>
      </c>
      <c r="M603" s="14" t="n">
        <f aca="false">IF(OR(H603="",L603=""),"",ROUND((H603-L603)/30.44,1))</f>
        <v>55.7</v>
      </c>
      <c r="N603" s="7" t="str">
        <f aca="false">IF(AND(E603&lt;&gt;"v2008",ISERROR(SEARCH("Villa",B603))),"Commercial-scale","Residential unit")</f>
        <v>Residential unit</v>
      </c>
      <c r="O603" s="7" t="s">
        <v>54</v>
      </c>
    </row>
    <row r="604" customFormat="false" ht="15" hidden="false" customHeight="false" outlineLevel="0" collapsed="false">
      <c r="A604" s="7" t="n">
        <v>10889326</v>
      </c>
      <c r="B604" s="7" t="s">
        <v>466</v>
      </c>
      <c r="C604" s="7" t="s">
        <v>54</v>
      </c>
      <c r="D604" s="7" t="s">
        <v>93</v>
      </c>
      <c r="E604" s="7" t="s">
        <v>467</v>
      </c>
      <c r="F604" s="7" t="s">
        <v>50</v>
      </c>
      <c r="G604" s="7"/>
      <c r="H604" s="13" t="n">
        <v>43046</v>
      </c>
      <c r="I604" s="10" t="n">
        <v>5192</v>
      </c>
      <c r="J604" s="7" t="s">
        <v>106</v>
      </c>
      <c r="K604" s="10" t="n">
        <f aca="false">IF(I604="","",IF(J604="sq ft",ROUND(I604*0.092903,0),I604))</f>
        <v>482</v>
      </c>
      <c r="L604" s="13" t="n">
        <v>41352</v>
      </c>
      <c r="M604" s="14" t="n">
        <f aca="false">IF(OR(H604="",L604=""),"",ROUND((H604-L604)/30.44,1))</f>
        <v>55.7</v>
      </c>
      <c r="N604" s="7" t="str">
        <f aca="false">IF(AND(E604&lt;&gt;"v2008",ISERROR(SEARCH("Villa",B604))),"Commercial-scale","Residential unit")</f>
        <v>Residential unit</v>
      </c>
      <c r="O604" s="7" t="s">
        <v>54</v>
      </c>
    </row>
    <row r="605" customFormat="false" ht="15" hidden="false" customHeight="false" outlineLevel="0" collapsed="false">
      <c r="A605" s="7" t="n">
        <v>10889327</v>
      </c>
      <c r="B605" s="7" t="s">
        <v>466</v>
      </c>
      <c r="C605" s="7" t="s">
        <v>54</v>
      </c>
      <c r="D605" s="7" t="s">
        <v>93</v>
      </c>
      <c r="E605" s="7" t="s">
        <v>467</v>
      </c>
      <c r="F605" s="7" t="s">
        <v>50</v>
      </c>
      <c r="G605" s="7"/>
      <c r="H605" s="13" t="n">
        <v>43046</v>
      </c>
      <c r="I605" s="10" t="n">
        <v>4833</v>
      </c>
      <c r="J605" s="7" t="s">
        <v>106</v>
      </c>
      <c r="K605" s="10" t="n">
        <f aca="false">IF(I605="","",IF(J605="sq ft",ROUND(I605*0.092903,0),I605))</f>
        <v>449</v>
      </c>
      <c r="L605" s="13" t="n">
        <v>41352</v>
      </c>
      <c r="M605" s="14" t="n">
        <f aca="false">IF(OR(H605="",L605=""),"",ROUND((H605-L605)/30.44,1))</f>
        <v>55.7</v>
      </c>
      <c r="N605" s="7" t="str">
        <f aca="false">IF(AND(E605&lt;&gt;"v2008",ISERROR(SEARCH("Villa",B605))),"Commercial-scale","Residential unit")</f>
        <v>Residential unit</v>
      </c>
      <c r="O605" s="7" t="s">
        <v>54</v>
      </c>
    </row>
    <row r="606" customFormat="false" ht="15" hidden="false" customHeight="false" outlineLevel="0" collapsed="false">
      <c r="A606" s="7" t="n">
        <v>10889328</v>
      </c>
      <c r="B606" s="7" t="s">
        <v>466</v>
      </c>
      <c r="C606" s="7" t="s">
        <v>54</v>
      </c>
      <c r="D606" s="7" t="s">
        <v>93</v>
      </c>
      <c r="E606" s="7" t="s">
        <v>467</v>
      </c>
      <c r="F606" s="7" t="s">
        <v>50</v>
      </c>
      <c r="G606" s="7"/>
      <c r="H606" s="13" t="n">
        <v>43046</v>
      </c>
      <c r="I606" s="10" t="n">
        <v>4833</v>
      </c>
      <c r="J606" s="7" t="s">
        <v>106</v>
      </c>
      <c r="K606" s="10" t="n">
        <f aca="false">IF(I606="","",IF(J606="sq ft",ROUND(I606*0.092903,0),I606))</f>
        <v>449</v>
      </c>
      <c r="L606" s="13" t="n">
        <v>41352</v>
      </c>
      <c r="M606" s="14" t="n">
        <f aca="false">IF(OR(H606="",L606=""),"",ROUND((H606-L606)/30.44,1))</f>
        <v>55.7</v>
      </c>
      <c r="N606" s="7" t="str">
        <f aca="false">IF(AND(E606&lt;&gt;"v2008",ISERROR(SEARCH("Villa",B606))),"Commercial-scale","Residential unit")</f>
        <v>Residential unit</v>
      </c>
      <c r="O606" s="7" t="s">
        <v>54</v>
      </c>
    </row>
    <row r="607" customFormat="false" ht="15" hidden="false" customHeight="false" outlineLevel="0" collapsed="false">
      <c r="A607" s="7" t="n">
        <v>10889330</v>
      </c>
      <c r="B607" s="7" t="s">
        <v>466</v>
      </c>
      <c r="C607" s="7" t="s">
        <v>54</v>
      </c>
      <c r="D607" s="7" t="s">
        <v>93</v>
      </c>
      <c r="E607" s="7" t="s">
        <v>467</v>
      </c>
      <c r="F607" s="7" t="s">
        <v>50</v>
      </c>
      <c r="G607" s="7"/>
      <c r="H607" s="13" t="n">
        <v>43046</v>
      </c>
      <c r="I607" s="10" t="n">
        <v>4824</v>
      </c>
      <c r="J607" s="7" t="s">
        <v>106</v>
      </c>
      <c r="K607" s="10" t="n">
        <f aca="false">IF(I607="","",IF(J607="sq ft",ROUND(I607*0.092903,0),I607))</f>
        <v>448</v>
      </c>
      <c r="L607" s="13" t="n">
        <v>41352</v>
      </c>
      <c r="M607" s="14" t="n">
        <f aca="false">IF(OR(H607="",L607=""),"",ROUND((H607-L607)/30.44,1))</f>
        <v>55.7</v>
      </c>
      <c r="N607" s="7" t="str">
        <f aca="false">IF(AND(E607&lt;&gt;"v2008",ISERROR(SEARCH("Villa",B607))),"Commercial-scale","Residential unit")</f>
        <v>Residential unit</v>
      </c>
      <c r="O607" s="7" t="s">
        <v>54</v>
      </c>
    </row>
    <row r="608" customFormat="false" ht="15" hidden="false" customHeight="false" outlineLevel="0" collapsed="false">
      <c r="A608" s="7" t="n">
        <v>10889344</v>
      </c>
      <c r="B608" s="7" t="s">
        <v>466</v>
      </c>
      <c r="C608" s="7" t="s">
        <v>54</v>
      </c>
      <c r="D608" s="7" t="s">
        <v>93</v>
      </c>
      <c r="E608" s="7" t="s">
        <v>467</v>
      </c>
      <c r="F608" s="7" t="s">
        <v>50</v>
      </c>
      <c r="G608" s="7"/>
      <c r="H608" s="13" t="n">
        <v>43046</v>
      </c>
      <c r="I608" s="10" t="n">
        <v>4430</v>
      </c>
      <c r="J608" s="7" t="s">
        <v>106</v>
      </c>
      <c r="K608" s="10" t="n">
        <f aca="false">IF(I608="","",IF(J608="sq ft",ROUND(I608*0.092903,0),I608))</f>
        <v>412</v>
      </c>
      <c r="L608" s="13" t="n">
        <v>41352</v>
      </c>
      <c r="M608" s="14" t="n">
        <f aca="false">IF(OR(H608="",L608=""),"",ROUND((H608-L608)/30.44,1))</f>
        <v>55.7</v>
      </c>
      <c r="N608" s="7" t="str">
        <f aca="false">IF(AND(E608&lt;&gt;"v2008",ISERROR(SEARCH("Villa",B608))),"Commercial-scale","Residential unit")</f>
        <v>Residential unit</v>
      </c>
      <c r="O608" s="7" t="s">
        <v>54</v>
      </c>
    </row>
    <row r="609" customFormat="false" ht="15" hidden="false" customHeight="false" outlineLevel="0" collapsed="false">
      <c r="A609" s="7" t="n">
        <v>10889347</v>
      </c>
      <c r="B609" s="7" t="s">
        <v>466</v>
      </c>
      <c r="C609" s="7" t="s">
        <v>54</v>
      </c>
      <c r="D609" s="7" t="s">
        <v>93</v>
      </c>
      <c r="E609" s="7" t="s">
        <v>467</v>
      </c>
      <c r="F609" s="7" t="s">
        <v>50</v>
      </c>
      <c r="G609" s="7"/>
      <c r="H609" s="13" t="n">
        <v>43046</v>
      </c>
      <c r="I609" s="10" t="n">
        <v>4430</v>
      </c>
      <c r="J609" s="7" t="s">
        <v>106</v>
      </c>
      <c r="K609" s="10" t="n">
        <f aca="false">IF(I609="","",IF(J609="sq ft",ROUND(I609*0.092903,0),I609))</f>
        <v>412</v>
      </c>
      <c r="L609" s="13" t="n">
        <v>41352</v>
      </c>
      <c r="M609" s="14" t="n">
        <f aca="false">IF(OR(H609="",L609=""),"",ROUND((H609-L609)/30.44,1))</f>
        <v>55.7</v>
      </c>
      <c r="N609" s="7" t="str">
        <f aca="false">IF(AND(E609&lt;&gt;"v2008",ISERROR(SEARCH("Villa",B609))),"Commercial-scale","Residential unit")</f>
        <v>Residential unit</v>
      </c>
      <c r="O609" s="7" t="s">
        <v>54</v>
      </c>
    </row>
    <row r="610" customFormat="false" ht="15" hidden="false" customHeight="false" outlineLevel="0" collapsed="false">
      <c r="A610" s="7" t="n">
        <v>10889348</v>
      </c>
      <c r="B610" s="7" t="s">
        <v>466</v>
      </c>
      <c r="C610" s="7" t="s">
        <v>54</v>
      </c>
      <c r="D610" s="7" t="s">
        <v>93</v>
      </c>
      <c r="E610" s="7" t="s">
        <v>467</v>
      </c>
      <c r="F610" s="7" t="s">
        <v>50</v>
      </c>
      <c r="G610" s="7"/>
      <c r="H610" s="13" t="n">
        <v>43046</v>
      </c>
      <c r="I610" s="10" t="n">
        <v>4430</v>
      </c>
      <c r="J610" s="7" t="s">
        <v>106</v>
      </c>
      <c r="K610" s="10" t="n">
        <f aca="false">IF(I610="","",IF(J610="sq ft",ROUND(I610*0.092903,0),I610))</f>
        <v>412</v>
      </c>
      <c r="L610" s="13" t="n">
        <v>41352</v>
      </c>
      <c r="M610" s="14" t="n">
        <f aca="false">IF(OR(H610="",L610=""),"",ROUND((H610-L610)/30.44,1))</f>
        <v>55.7</v>
      </c>
      <c r="N610" s="7" t="str">
        <f aca="false">IF(AND(E610&lt;&gt;"v2008",ISERROR(SEARCH("Villa",B610))),"Commercial-scale","Residential unit")</f>
        <v>Residential unit</v>
      </c>
      <c r="O610" s="7" t="s">
        <v>54</v>
      </c>
    </row>
    <row r="611" customFormat="false" ht="15" hidden="false" customHeight="false" outlineLevel="0" collapsed="false">
      <c r="A611" s="7" t="n">
        <v>10889358</v>
      </c>
      <c r="B611" s="7" t="s">
        <v>466</v>
      </c>
      <c r="C611" s="7" t="s">
        <v>54</v>
      </c>
      <c r="D611" s="7" t="s">
        <v>93</v>
      </c>
      <c r="E611" s="7" t="s">
        <v>467</v>
      </c>
      <c r="F611" s="7" t="s">
        <v>50</v>
      </c>
      <c r="G611" s="7"/>
      <c r="H611" s="13" t="n">
        <v>43046</v>
      </c>
      <c r="I611" s="10" t="n">
        <v>4430</v>
      </c>
      <c r="J611" s="7" t="s">
        <v>106</v>
      </c>
      <c r="K611" s="10" t="n">
        <f aca="false">IF(I611="","",IF(J611="sq ft",ROUND(I611*0.092903,0),I611))</f>
        <v>412</v>
      </c>
      <c r="L611" s="13" t="n">
        <v>41352</v>
      </c>
      <c r="M611" s="14" t="n">
        <f aca="false">IF(OR(H611="",L611=""),"",ROUND((H611-L611)/30.44,1))</f>
        <v>55.7</v>
      </c>
      <c r="N611" s="7" t="str">
        <f aca="false">IF(AND(E611&lt;&gt;"v2008",ISERROR(SEARCH("Villa",B611))),"Commercial-scale","Residential unit")</f>
        <v>Residential unit</v>
      </c>
      <c r="O611" s="7" t="s">
        <v>54</v>
      </c>
    </row>
    <row r="612" customFormat="false" ht="15" hidden="false" customHeight="false" outlineLevel="0" collapsed="false">
      <c r="A612" s="7" t="n">
        <v>10889362</v>
      </c>
      <c r="B612" s="7" t="s">
        <v>466</v>
      </c>
      <c r="C612" s="7" t="s">
        <v>54</v>
      </c>
      <c r="D612" s="7" t="s">
        <v>93</v>
      </c>
      <c r="E612" s="7" t="s">
        <v>467</v>
      </c>
      <c r="F612" s="7" t="s">
        <v>50</v>
      </c>
      <c r="G612" s="7"/>
      <c r="H612" s="13" t="n">
        <v>43046</v>
      </c>
      <c r="I612" s="10" t="n">
        <v>4430</v>
      </c>
      <c r="J612" s="7" t="s">
        <v>106</v>
      </c>
      <c r="K612" s="10" t="n">
        <f aca="false">IF(I612="","",IF(J612="sq ft",ROUND(I612*0.092903,0),I612))</f>
        <v>412</v>
      </c>
      <c r="L612" s="13" t="n">
        <v>41352</v>
      </c>
      <c r="M612" s="14" t="n">
        <f aca="false">IF(OR(H612="",L612=""),"",ROUND((H612-L612)/30.44,1))</f>
        <v>55.7</v>
      </c>
      <c r="N612" s="7" t="str">
        <f aca="false">IF(AND(E612&lt;&gt;"v2008",ISERROR(SEARCH("Villa",B612))),"Commercial-scale","Residential unit")</f>
        <v>Residential unit</v>
      </c>
      <c r="O612" s="7" t="s">
        <v>54</v>
      </c>
    </row>
    <row r="613" customFormat="false" ht="15" hidden="false" customHeight="false" outlineLevel="0" collapsed="false">
      <c r="A613" s="7" t="n">
        <v>10889364</v>
      </c>
      <c r="B613" s="7" t="s">
        <v>466</v>
      </c>
      <c r="C613" s="7" t="s">
        <v>54</v>
      </c>
      <c r="D613" s="7" t="s">
        <v>93</v>
      </c>
      <c r="E613" s="7" t="s">
        <v>467</v>
      </c>
      <c r="F613" s="7" t="s">
        <v>50</v>
      </c>
      <c r="G613" s="7"/>
      <c r="H613" s="13" t="n">
        <v>43046</v>
      </c>
      <c r="I613" s="10" t="n">
        <v>4833</v>
      </c>
      <c r="J613" s="7" t="s">
        <v>106</v>
      </c>
      <c r="K613" s="10" t="n">
        <f aca="false">IF(I613="","",IF(J613="sq ft",ROUND(I613*0.092903,0),I613))</f>
        <v>449</v>
      </c>
      <c r="L613" s="13" t="n">
        <v>41352</v>
      </c>
      <c r="M613" s="14" t="n">
        <f aca="false">IF(OR(H613="",L613=""),"",ROUND((H613-L613)/30.44,1))</f>
        <v>55.7</v>
      </c>
      <c r="N613" s="7" t="str">
        <f aca="false">IF(AND(E613&lt;&gt;"v2008",ISERROR(SEARCH("Villa",B613))),"Commercial-scale","Residential unit")</f>
        <v>Residential unit</v>
      </c>
      <c r="O613" s="7" t="s">
        <v>54</v>
      </c>
    </row>
    <row r="614" customFormat="false" ht="15" hidden="false" customHeight="false" outlineLevel="0" collapsed="false">
      <c r="A614" s="7" t="n">
        <v>10889366</v>
      </c>
      <c r="B614" s="7" t="s">
        <v>466</v>
      </c>
      <c r="C614" s="7" t="s">
        <v>54</v>
      </c>
      <c r="D614" s="7" t="s">
        <v>93</v>
      </c>
      <c r="E614" s="7" t="s">
        <v>467</v>
      </c>
      <c r="F614" s="7" t="s">
        <v>50</v>
      </c>
      <c r="G614" s="7"/>
      <c r="H614" s="13" t="n">
        <v>43046</v>
      </c>
      <c r="I614" s="10" t="n">
        <v>4171</v>
      </c>
      <c r="J614" s="7" t="s">
        <v>106</v>
      </c>
      <c r="K614" s="10" t="n">
        <f aca="false">IF(I614="","",IF(J614="sq ft",ROUND(I614*0.092903,0),I614))</f>
        <v>387</v>
      </c>
      <c r="L614" s="13" t="n">
        <v>41352</v>
      </c>
      <c r="M614" s="14" t="n">
        <f aca="false">IF(OR(H614="",L614=""),"",ROUND((H614-L614)/30.44,1))</f>
        <v>55.7</v>
      </c>
      <c r="N614" s="7" t="str">
        <f aca="false">IF(AND(E614&lt;&gt;"v2008",ISERROR(SEARCH("Villa",B614))),"Commercial-scale","Residential unit")</f>
        <v>Residential unit</v>
      </c>
      <c r="O614" s="7" t="s">
        <v>54</v>
      </c>
    </row>
    <row r="615" customFormat="false" ht="15" hidden="false" customHeight="false" outlineLevel="0" collapsed="false">
      <c r="A615" s="7" t="n">
        <v>10889321</v>
      </c>
      <c r="B615" s="7" t="s">
        <v>466</v>
      </c>
      <c r="C615" s="7" t="s">
        <v>54</v>
      </c>
      <c r="D615" s="7" t="s">
        <v>93</v>
      </c>
      <c r="E615" s="7" t="s">
        <v>467</v>
      </c>
      <c r="F615" s="7" t="s">
        <v>50</v>
      </c>
      <c r="G615" s="7"/>
      <c r="H615" s="13" t="n">
        <v>43046</v>
      </c>
      <c r="I615" s="10" t="n">
        <v>4824</v>
      </c>
      <c r="J615" s="7" t="s">
        <v>106</v>
      </c>
      <c r="K615" s="10" t="n">
        <f aca="false">IF(I615="","",IF(J615="sq ft",ROUND(I615*0.092903,0),I615))</f>
        <v>448</v>
      </c>
      <c r="L615" s="13" t="n">
        <v>41352</v>
      </c>
      <c r="M615" s="14" t="n">
        <f aca="false">IF(OR(H615="",L615=""),"",ROUND((H615-L615)/30.44,1))</f>
        <v>55.7</v>
      </c>
      <c r="N615" s="7" t="str">
        <f aca="false">IF(AND(E615&lt;&gt;"v2008",ISERROR(SEARCH("Villa",B615))),"Commercial-scale","Residential unit")</f>
        <v>Residential unit</v>
      </c>
      <c r="O615" s="7" t="s">
        <v>54</v>
      </c>
    </row>
    <row r="616" customFormat="false" ht="15" hidden="false" customHeight="false" outlineLevel="0" collapsed="false">
      <c r="A616" s="7" t="n">
        <v>10889853</v>
      </c>
      <c r="B616" s="7" t="s">
        <v>466</v>
      </c>
      <c r="C616" s="7" t="s">
        <v>54</v>
      </c>
      <c r="D616" s="7" t="s">
        <v>93</v>
      </c>
      <c r="E616" s="7" t="s">
        <v>467</v>
      </c>
      <c r="F616" s="7" t="s">
        <v>50</v>
      </c>
      <c r="G616" s="7"/>
      <c r="H616" s="13" t="n">
        <v>43046</v>
      </c>
      <c r="I616" s="10" t="n">
        <v>2646</v>
      </c>
      <c r="J616" s="7" t="s">
        <v>106</v>
      </c>
      <c r="K616" s="10" t="n">
        <f aca="false">IF(I616="","",IF(J616="sq ft",ROUND(I616*0.092903,0),I616))</f>
        <v>246</v>
      </c>
      <c r="L616" s="13" t="n">
        <v>41352</v>
      </c>
      <c r="M616" s="14" t="n">
        <f aca="false">IF(OR(H616="",L616=""),"",ROUND((H616-L616)/30.44,1))</f>
        <v>55.7</v>
      </c>
      <c r="N616" s="7" t="str">
        <f aca="false">IF(AND(E616&lt;&gt;"v2008",ISERROR(SEARCH("Villa",B616))),"Commercial-scale","Residential unit")</f>
        <v>Residential unit</v>
      </c>
      <c r="O616" s="7" t="s">
        <v>54</v>
      </c>
    </row>
    <row r="617" customFormat="false" ht="15" hidden="false" customHeight="false" outlineLevel="0" collapsed="false">
      <c r="A617" s="7" t="n">
        <v>10889370</v>
      </c>
      <c r="B617" s="7" t="s">
        <v>466</v>
      </c>
      <c r="C617" s="7" t="s">
        <v>54</v>
      </c>
      <c r="D617" s="7" t="s">
        <v>93</v>
      </c>
      <c r="E617" s="7" t="s">
        <v>467</v>
      </c>
      <c r="F617" s="7" t="s">
        <v>50</v>
      </c>
      <c r="G617" s="7"/>
      <c r="H617" s="13" t="n">
        <v>43046</v>
      </c>
      <c r="I617" s="10" t="n">
        <v>4833</v>
      </c>
      <c r="J617" s="7" t="s">
        <v>106</v>
      </c>
      <c r="K617" s="10" t="n">
        <f aca="false">IF(I617="","",IF(J617="sq ft",ROUND(I617*0.092903,0),I617))</f>
        <v>449</v>
      </c>
      <c r="L617" s="13" t="n">
        <v>41352</v>
      </c>
      <c r="M617" s="14" t="n">
        <f aca="false">IF(OR(H617="",L617=""),"",ROUND((H617-L617)/30.44,1))</f>
        <v>55.7</v>
      </c>
      <c r="N617" s="7" t="str">
        <f aca="false">IF(AND(E617&lt;&gt;"v2008",ISERROR(SEARCH("Villa",B617))),"Commercial-scale","Residential unit")</f>
        <v>Residential unit</v>
      </c>
      <c r="O617" s="7" t="s">
        <v>54</v>
      </c>
    </row>
    <row r="618" customFormat="false" ht="15" hidden="false" customHeight="false" outlineLevel="0" collapsed="false">
      <c r="A618" s="7" t="n">
        <v>10889851</v>
      </c>
      <c r="B618" s="7" t="s">
        <v>466</v>
      </c>
      <c r="C618" s="7" t="s">
        <v>54</v>
      </c>
      <c r="D618" s="7" t="s">
        <v>93</v>
      </c>
      <c r="E618" s="7" t="s">
        <v>467</v>
      </c>
      <c r="F618" s="7" t="s">
        <v>50</v>
      </c>
      <c r="G618" s="7"/>
      <c r="H618" s="13" t="n">
        <v>43046</v>
      </c>
      <c r="I618" s="10" t="n">
        <v>2646</v>
      </c>
      <c r="J618" s="7" t="s">
        <v>106</v>
      </c>
      <c r="K618" s="10" t="n">
        <f aca="false">IF(I618="","",IF(J618="sq ft",ROUND(I618*0.092903,0),I618))</f>
        <v>246</v>
      </c>
      <c r="L618" s="13" t="n">
        <v>41352</v>
      </c>
      <c r="M618" s="14" t="n">
        <f aca="false">IF(OR(H618="",L618=""),"",ROUND((H618-L618)/30.44,1))</f>
        <v>55.7</v>
      </c>
      <c r="N618" s="7" t="str">
        <f aca="false">IF(AND(E618&lt;&gt;"v2008",ISERROR(SEARCH("Villa",B618))),"Commercial-scale","Residential unit")</f>
        <v>Residential unit</v>
      </c>
      <c r="O618" s="7" t="s">
        <v>54</v>
      </c>
    </row>
    <row r="619" customFormat="false" ht="15" hidden="false" customHeight="false" outlineLevel="0" collapsed="false">
      <c r="A619" s="7" t="n">
        <v>10889426</v>
      </c>
      <c r="B619" s="7" t="s">
        <v>466</v>
      </c>
      <c r="C619" s="7" t="s">
        <v>54</v>
      </c>
      <c r="D619" s="7" t="s">
        <v>93</v>
      </c>
      <c r="E619" s="7" t="s">
        <v>467</v>
      </c>
      <c r="F619" s="7" t="s">
        <v>50</v>
      </c>
      <c r="G619" s="7"/>
      <c r="H619" s="13" t="n">
        <v>43046</v>
      </c>
      <c r="I619" s="10" t="n">
        <v>4430</v>
      </c>
      <c r="J619" s="7" t="s">
        <v>106</v>
      </c>
      <c r="K619" s="10" t="n">
        <f aca="false">IF(I619="","",IF(J619="sq ft",ROUND(I619*0.092903,0),I619))</f>
        <v>412</v>
      </c>
      <c r="L619" s="13" t="n">
        <v>41352</v>
      </c>
      <c r="M619" s="14" t="n">
        <f aca="false">IF(OR(H619="",L619=""),"",ROUND((H619-L619)/30.44,1))</f>
        <v>55.7</v>
      </c>
      <c r="N619" s="7" t="str">
        <f aca="false">IF(AND(E619&lt;&gt;"v2008",ISERROR(SEARCH("Villa",B619))),"Commercial-scale","Residential unit")</f>
        <v>Residential unit</v>
      </c>
      <c r="O619" s="7" t="s">
        <v>54</v>
      </c>
    </row>
    <row r="620" customFormat="false" ht="15" hidden="false" customHeight="false" outlineLevel="0" collapsed="false">
      <c r="A620" s="7" t="n">
        <v>10889429</v>
      </c>
      <c r="B620" s="7" t="s">
        <v>466</v>
      </c>
      <c r="C620" s="7" t="s">
        <v>54</v>
      </c>
      <c r="D620" s="7" t="s">
        <v>93</v>
      </c>
      <c r="E620" s="7" t="s">
        <v>467</v>
      </c>
      <c r="F620" s="7" t="s">
        <v>50</v>
      </c>
      <c r="G620" s="7"/>
      <c r="H620" s="13" t="n">
        <v>43046</v>
      </c>
      <c r="I620" s="10" t="n">
        <v>4171</v>
      </c>
      <c r="J620" s="7" t="s">
        <v>106</v>
      </c>
      <c r="K620" s="10" t="n">
        <f aca="false">IF(I620="","",IF(J620="sq ft",ROUND(I620*0.092903,0),I620))</f>
        <v>387</v>
      </c>
      <c r="L620" s="13" t="n">
        <v>41352</v>
      </c>
      <c r="M620" s="14" t="n">
        <f aca="false">IF(OR(H620="",L620=""),"",ROUND((H620-L620)/30.44,1))</f>
        <v>55.7</v>
      </c>
      <c r="N620" s="7" t="str">
        <f aca="false">IF(AND(E620&lt;&gt;"v2008",ISERROR(SEARCH("Villa",B620))),"Commercial-scale","Residential unit")</f>
        <v>Residential unit</v>
      </c>
      <c r="O620" s="7" t="s">
        <v>54</v>
      </c>
    </row>
    <row r="621" customFormat="false" ht="15" hidden="false" customHeight="false" outlineLevel="0" collapsed="false">
      <c r="A621" s="7" t="n">
        <v>10889438</v>
      </c>
      <c r="B621" s="7" t="s">
        <v>466</v>
      </c>
      <c r="C621" s="7" t="s">
        <v>54</v>
      </c>
      <c r="D621" s="7" t="s">
        <v>93</v>
      </c>
      <c r="E621" s="7" t="s">
        <v>467</v>
      </c>
      <c r="F621" s="7" t="s">
        <v>50</v>
      </c>
      <c r="G621" s="7"/>
      <c r="H621" s="13" t="n">
        <v>43046</v>
      </c>
      <c r="I621" s="10" t="n">
        <v>4591</v>
      </c>
      <c r="J621" s="7" t="s">
        <v>106</v>
      </c>
      <c r="K621" s="10" t="n">
        <f aca="false">IF(I621="","",IF(J621="sq ft",ROUND(I621*0.092903,0),I621))</f>
        <v>427</v>
      </c>
      <c r="L621" s="13" t="n">
        <v>41352</v>
      </c>
      <c r="M621" s="14" t="n">
        <f aca="false">IF(OR(H621="",L621=""),"",ROUND((H621-L621)/30.44,1))</f>
        <v>55.7</v>
      </c>
      <c r="N621" s="7" t="str">
        <f aca="false">IF(AND(E621&lt;&gt;"v2008",ISERROR(SEARCH("Villa",B621))),"Commercial-scale","Residential unit")</f>
        <v>Residential unit</v>
      </c>
      <c r="O621" s="7" t="s">
        <v>54</v>
      </c>
    </row>
    <row r="622" customFormat="false" ht="15" hidden="false" customHeight="false" outlineLevel="0" collapsed="false">
      <c r="A622" s="7" t="n">
        <v>10889442</v>
      </c>
      <c r="B622" s="7" t="s">
        <v>466</v>
      </c>
      <c r="C622" s="7" t="s">
        <v>54</v>
      </c>
      <c r="D622" s="7" t="s">
        <v>93</v>
      </c>
      <c r="E622" s="7" t="s">
        <v>467</v>
      </c>
      <c r="F622" s="7" t="s">
        <v>50</v>
      </c>
      <c r="G622" s="7"/>
      <c r="H622" s="13" t="n">
        <v>43046</v>
      </c>
      <c r="I622" s="10" t="n">
        <v>4591</v>
      </c>
      <c r="J622" s="7" t="s">
        <v>106</v>
      </c>
      <c r="K622" s="10" t="n">
        <f aca="false">IF(I622="","",IF(J622="sq ft",ROUND(I622*0.092903,0),I622))</f>
        <v>427</v>
      </c>
      <c r="L622" s="13" t="n">
        <v>41352</v>
      </c>
      <c r="M622" s="14" t="n">
        <f aca="false">IF(OR(H622="",L622=""),"",ROUND((H622-L622)/30.44,1))</f>
        <v>55.7</v>
      </c>
      <c r="N622" s="7" t="str">
        <f aca="false">IF(AND(E622&lt;&gt;"v2008",ISERROR(SEARCH("Villa",B622))),"Commercial-scale","Residential unit")</f>
        <v>Residential unit</v>
      </c>
      <c r="O622" s="7" t="s">
        <v>54</v>
      </c>
    </row>
    <row r="623" customFormat="false" ht="15" hidden="false" customHeight="false" outlineLevel="0" collapsed="false">
      <c r="A623" s="7" t="n">
        <v>10889456</v>
      </c>
      <c r="B623" s="7" t="s">
        <v>466</v>
      </c>
      <c r="C623" s="7" t="s">
        <v>54</v>
      </c>
      <c r="D623" s="7" t="s">
        <v>93</v>
      </c>
      <c r="E623" s="7" t="s">
        <v>467</v>
      </c>
      <c r="F623" s="7" t="s">
        <v>50</v>
      </c>
      <c r="G623" s="7"/>
      <c r="H623" s="13" t="n">
        <v>43046</v>
      </c>
      <c r="I623" s="10" t="n">
        <v>4171</v>
      </c>
      <c r="J623" s="7" t="s">
        <v>106</v>
      </c>
      <c r="K623" s="10" t="n">
        <f aca="false">IF(I623="","",IF(J623="sq ft",ROUND(I623*0.092903,0),I623))</f>
        <v>387</v>
      </c>
      <c r="L623" s="13" t="n">
        <v>41352</v>
      </c>
      <c r="M623" s="14" t="n">
        <f aca="false">IF(OR(H623="",L623=""),"",ROUND((H623-L623)/30.44,1))</f>
        <v>55.7</v>
      </c>
      <c r="N623" s="7" t="str">
        <f aca="false">IF(AND(E623&lt;&gt;"v2008",ISERROR(SEARCH("Villa",B623))),"Commercial-scale","Residential unit")</f>
        <v>Residential unit</v>
      </c>
      <c r="O623" s="7" t="s">
        <v>54</v>
      </c>
    </row>
    <row r="624" customFormat="false" ht="15" hidden="false" customHeight="false" outlineLevel="0" collapsed="false">
      <c r="A624" s="7" t="n">
        <v>10889361</v>
      </c>
      <c r="B624" s="7" t="s">
        <v>466</v>
      </c>
      <c r="C624" s="7" t="s">
        <v>54</v>
      </c>
      <c r="D624" s="7" t="s">
        <v>93</v>
      </c>
      <c r="E624" s="7" t="s">
        <v>467</v>
      </c>
      <c r="F624" s="7" t="s">
        <v>50</v>
      </c>
      <c r="G624" s="7"/>
      <c r="H624" s="13" t="n">
        <v>43046</v>
      </c>
      <c r="I624" s="10" t="n">
        <v>4430</v>
      </c>
      <c r="J624" s="7" t="s">
        <v>106</v>
      </c>
      <c r="K624" s="10" t="n">
        <f aca="false">IF(I624="","",IF(J624="sq ft",ROUND(I624*0.092903,0),I624))</f>
        <v>412</v>
      </c>
      <c r="L624" s="13" t="n">
        <v>41352</v>
      </c>
      <c r="M624" s="14" t="n">
        <f aca="false">IF(OR(H624="",L624=""),"",ROUND((H624-L624)/30.44,1))</f>
        <v>55.7</v>
      </c>
      <c r="N624" s="7" t="str">
        <f aca="false">IF(AND(E624&lt;&gt;"v2008",ISERROR(SEARCH("Villa",B624))),"Commercial-scale","Residential unit")</f>
        <v>Residential unit</v>
      </c>
      <c r="O624" s="7" t="s">
        <v>54</v>
      </c>
    </row>
    <row r="625" customFormat="false" ht="15" hidden="false" customHeight="false" outlineLevel="0" collapsed="false">
      <c r="A625" s="7" t="n">
        <v>10889512</v>
      </c>
      <c r="B625" s="7" t="s">
        <v>466</v>
      </c>
      <c r="C625" s="7" t="s">
        <v>54</v>
      </c>
      <c r="D625" s="7" t="s">
        <v>93</v>
      </c>
      <c r="E625" s="7" t="s">
        <v>467</v>
      </c>
      <c r="F625" s="7" t="s">
        <v>50</v>
      </c>
      <c r="G625" s="7"/>
      <c r="H625" s="13" t="n">
        <v>43046</v>
      </c>
      <c r="I625" s="10" t="n">
        <v>4833</v>
      </c>
      <c r="J625" s="7" t="s">
        <v>106</v>
      </c>
      <c r="K625" s="10" t="n">
        <f aca="false">IF(I625="","",IF(J625="sq ft",ROUND(I625*0.092903,0),I625))</f>
        <v>449</v>
      </c>
      <c r="L625" s="13" t="n">
        <v>41352</v>
      </c>
      <c r="M625" s="14" t="n">
        <f aca="false">IF(OR(H625="",L625=""),"",ROUND((H625-L625)/30.44,1))</f>
        <v>55.7</v>
      </c>
      <c r="N625" s="7" t="str">
        <f aca="false">IF(AND(E625&lt;&gt;"v2008",ISERROR(SEARCH("Villa",B625))),"Commercial-scale","Residential unit")</f>
        <v>Residential unit</v>
      </c>
      <c r="O625" s="7" t="s">
        <v>54</v>
      </c>
    </row>
    <row r="626" customFormat="false" ht="15" hidden="false" customHeight="false" outlineLevel="0" collapsed="false">
      <c r="A626" s="7" t="n">
        <v>10889816</v>
      </c>
      <c r="B626" s="7" t="s">
        <v>466</v>
      </c>
      <c r="C626" s="7" t="s">
        <v>54</v>
      </c>
      <c r="D626" s="7" t="s">
        <v>93</v>
      </c>
      <c r="E626" s="7" t="s">
        <v>467</v>
      </c>
      <c r="F626" s="7" t="s">
        <v>50</v>
      </c>
      <c r="G626" s="7"/>
      <c r="H626" s="13" t="n">
        <v>43046</v>
      </c>
      <c r="I626" s="10" t="n">
        <v>2028</v>
      </c>
      <c r="J626" s="7" t="s">
        <v>106</v>
      </c>
      <c r="K626" s="10" t="n">
        <f aca="false">IF(I626="","",IF(J626="sq ft",ROUND(I626*0.092903,0),I626))</f>
        <v>188</v>
      </c>
      <c r="L626" s="13" t="n">
        <v>41352</v>
      </c>
      <c r="M626" s="14" t="n">
        <f aca="false">IF(OR(H626="",L626=""),"",ROUND((H626-L626)/30.44,1))</f>
        <v>55.7</v>
      </c>
      <c r="N626" s="7" t="str">
        <f aca="false">IF(AND(E626&lt;&gt;"v2008",ISERROR(SEARCH("Villa",B626))),"Commercial-scale","Residential unit")</f>
        <v>Residential unit</v>
      </c>
      <c r="O626" s="7" t="s">
        <v>54</v>
      </c>
    </row>
    <row r="627" customFormat="false" ht="15" hidden="false" customHeight="false" outlineLevel="0" collapsed="false">
      <c r="A627" s="7" t="n">
        <v>10889821</v>
      </c>
      <c r="B627" s="7" t="s">
        <v>466</v>
      </c>
      <c r="C627" s="7" t="s">
        <v>54</v>
      </c>
      <c r="D627" s="7" t="s">
        <v>93</v>
      </c>
      <c r="E627" s="7" t="s">
        <v>467</v>
      </c>
      <c r="F627" s="7" t="s">
        <v>50</v>
      </c>
      <c r="G627" s="7"/>
      <c r="H627" s="13" t="n">
        <v>43046</v>
      </c>
      <c r="I627" s="10" t="n">
        <v>2028</v>
      </c>
      <c r="J627" s="7" t="s">
        <v>106</v>
      </c>
      <c r="K627" s="10" t="n">
        <f aca="false">IF(I627="","",IF(J627="sq ft",ROUND(I627*0.092903,0),I627))</f>
        <v>188</v>
      </c>
      <c r="L627" s="13" t="n">
        <v>41352</v>
      </c>
      <c r="M627" s="14" t="n">
        <f aca="false">IF(OR(H627="",L627=""),"",ROUND((H627-L627)/30.44,1))</f>
        <v>55.7</v>
      </c>
      <c r="N627" s="7" t="str">
        <f aca="false">IF(AND(E627&lt;&gt;"v2008",ISERROR(SEARCH("Villa",B627))),"Commercial-scale","Residential unit")</f>
        <v>Residential unit</v>
      </c>
      <c r="O627" s="7" t="s">
        <v>54</v>
      </c>
    </row>
    <row r="628" customFormat="false" ht="15" hidden="false" customHeight="false" outlineLevel="0" collapsed="false">
      <c r="A628" s="7" t="n">
        <v>10889822</v>
      </c>
      <c r="B628" s="7" t="s">
        <v>466</v>
      </c>
      <c r="C628" s="7" t="s">
        <v>54</v>
      </c>
      <c r="D628" s="7" t="s">
        <v>93</v>
      </c>
      <c r="E628" s="7" t="s">
        <v>467</v>
      </c>
      <c r="F628" s="7" t="s">
        <v>50</v>
      </c>
      <c r="G628" s="7"/>
      <c r="H628" s="13" t="n">
        <v>43046</v>
      </c>
      <c r="I628" s="10" t="n">
        <v>2474</v>
      </c>
      <c r="J628" s="7" t="s">
        <v>106</v>
      </c>
      <c r="K628" s="10" t="n">
        <f aca="false">IF(I628="","",IF(J628="sq ft",ROUND(I628*0.092903,0),I628))</f>
        <v>230</v>
      </c>
      <c r="L628" s="13" t="n">
        <v>41352</v>
      </c>
      <c r="M628" s="14" t="n">
        <f aca="false">IF(OR(H628="",L628=""),"",ROUND((H628-L628)/30.44,1))</f>
        <v>55.7</v>
      </c>
      <c r="N628" s="7" t="str">
        <f aca="false">IF(AND(E628&lt;&gt;"v2008",ISERROR(SEARCH("Villa",B628))),"Commercial-scale","Residential unit")</f>
        <v>Residential unit</v>
      </c>
      <c r="O628" s="7" t="s">
        <v>54</v>
      </c>
    </row>
    <row r="629" customFormat="false" ht="15" hidden="false" customHeight="false" outlineLevel="0" collapsed="false">
      <c r="A629" s="7" t="n">
        <v>10889829</v>
      </c>
      <c r="B629" s="7" t="s">
        <v>466</v>
      </c>
      <c r="C629" s="7" t="s">
        <v>54</v>
      </c>
      <c r="D629" s="7" t="s">
        <v>93</v>
      </c>
      <c r="E629" s="7" t="s">
        <v>467</v>
      </c>
      <c r="F629" s="7" t="s">
        <v>50</v>
      </c>
      <c r="G629" s="7"/>
      <c r="H629" s="13" t="n">
        <v>43046</v>
      </c>
      <c r="I629" s="10" t="n">
        <v>2028</v>
      </c>
      <c r="J629" s="7" t="s">
        <v>106</v>
      </c>
      <c r="K629" s="10" t="n">
        <f aca="false">IF(I629="","",IF(J629="sq ft",ROUND(I629*0.092903,0),I629))</f>
        <v>188</v>
      </c>
      <c r="L629" s="13" t="n">
        <v>41352</v>
      </c>
      <c r="M629" s="14" t="n">
        <f aca="false">IF(OR(H629="",L629=""),"",ROUND((H629-L629)/30.44,1))</f>
        <v>55.7</v>
      </c>
      <c r="N629" s="7" t="str">
        <f aca="false">IF(AND(E629&lt;&gt;"v2008",ISERROR(SEARCH("Villa",B629))),"Commercial-scale","Residential unit")</f>
        <v>Residential unit</v>
      </c>
      <c r="O629" s="7" t="s">
        <v>54</v>
      </c>
    </row>
    <row r="630" customFormat="false" ht="15" hidden="false" customHeight="false" outlineLevel="0" collapsed="false">
      <c r="A630" s="7" t="n">
        <v>10889841</v>
      </c>
      <c r="B630" s="7" t="s">
        <v>466</v>
      </c>
      <c r="C630" s="7" t="s">
        <v>54</v>
      </c>
      <c r="D630" s="7" t="s">
        <v>93</v>
      </c>
      <c r="E630" s="7" t="s">
        <v>467</v>
      </c>
      <c r="F630" s="7" t="s">
        <v>50</v>
      </c>
      <c r="G630" s="7"/>
      <c r="H630" s="13" t="n">
        <v>43046</v>
      </c>
      <c r="I630" s="10" t="n">
        <v>2646</v>
      </c>
      <c r="J630" s="7" t="s">
        <v>106</v>
      </c>
      <c r="K630" s="10" t="n">
        <f aca="false">IF(I630="","",IF(J630="sq ft",ROUND(I630*0.092903,0),I630))</f>
        <v>246</v>
      </c>
      <c r="L630" s="13" t="n">
        <v>41352</v>
      </c>
      <c r="M630" s="14" t="n">
        <f aca="false">IF(OR(H630="",L630=""),"",ROUND((H630-L630)/30.44,1))</f>
        <v>55.7</v>
      </c>
      <c r="N630" s="7" t="str">
        <f aca="false">IF(AND(E630&lt;&gt;"v2008",ISERROR(SEARCH("Villa",B630))),"Commercial-scale","Residential unit")</f>
        <v>Residential unit</v>
      </c>
      <c r="O630" s="7" t="s">
        <v>54</v>
      </c>
    </row>
    <row r="631" customFormat="false" ht="15" hidden="false" customHeight="false" outlineLevel="0" collapsed="false">
      <c r="A631" s="7" t="n">
        <v>10889843</v>
      </c>
      <c r="B631" s="7" t="s">
        <v>466</v>
      </c>
      <c r="C631" s="7" t="s">
        <v>54</v>
      </c>
      <c r="D631" s="7" t="s">
        <v>93</v>
      </c>
      <c r="E631" s="7" t="s">
        <v>467</v>
      </c>
      <c r="F631" s="7" t="s">
        <v>50</v>
      </c>
      <c r="G631" s="7"/>
      <c r="H631" s="13" t="n">
        <v>43046</v>
      </c>
      <c r="I631" s="10" t="n">
        <v>3090</v>
      </c>
      <c r="J631" s="7" t="s">
        <v>106</v>
      </c>
      <c r="K631" s="10" t="n">
        <f aca="false">IF(I631="","",IF(J631="sq ft",ROUND(I631*0.092903,0),I631))</f>
        <v>287</v>
      </c>
      <c r="L631" s="13" t="n">
        <v>41352</v>
      </c>
      <c r="M631" s="14" t="n">
        <f aca="false">IF(OR(H631="",L631=""),"",ROUND((H631-L631)/30.44,1))</f>
        <v>55.7</v>
      </c>
      <c r="N631" s="7" t="str">
        <f aca="false">IF(AND(E631&lt;&gt;"v2008",ISERROR(SEARCH("Villa",B631))),"Commercial-scale","Residential unit")</f>
        <v>Residential unit</v>
      </c>
      <c r="O631" s="7" t="s">
        <v>54</v>
      </c>
    </row>
    <row r="632" customFormat="false" ht="15" hidden="false" customHeight="false" outlineLevel="0" collapsed="false">
      <c r="A632" s="7" t="n">
        <v>10889846</v>
      </c>
      <c r="B632" s="7" t="s">
        <v>466</v>
      </c>
      <c r="C632" s="7" t="s">
        <v>54</v>
      </c>
      <c r="D632" s="7" t="s">
        <v>93</v>
      </c>
      <c r="E632" s="7" t="s">
        <v>467</v>
      </c>
      <c r="F632" s="7" t="s">
        <v>50</v>
      </c>
      <c r="G632" s="7"/>
      <c r="H632" s="13" t="n">
        <v>43046</v>
      </c>
      <c r="I632" s="10" t="n">
        <v>2646</v>
      </c>
      <c r="J632" s="7" t="s">
        <v>106</v>
      </c>
      <c r="K632" s="10" t="n">
        <f aca="false">IF(I632="","",IF(J632="sq ft",ROUND(I632*0.092903,0),I632))</f>
        <v>246</v>
      </c>
      <c r="L632" s="13" t="n">
        <v>41352</v>
      </c>
      <c r="M632" s="14" t="n">
        <f aca="false">IF(OR(H632="",L632=""),"",ROUND((H632-L632)/30.44,1))</f>
        <v>55.7</v>
      </c>
      <c r="N632" s="7" t="str">
        <f aca="false">IF(AND(E632&lt;&gt;"v2008",ISERROR(SEARCH("Villa",B632))),"Commercial-scale","Residential unit")</f>
        <v>Residential unit</v>
      </c>
      <c r="O632" s="7" t="s">
        <v>54</v>
      </c>
    </row>
    <row r="633" customFormat="false" ht="15" hidden="false" customHeight="false" outlineLevel="0" collapsed="false">
      <c r="A633" s="7" t="n">
        <v>10889848</v>
      </c>
      <c r="B633" s="7" t="s">
        <v>466</v>
      </c>
      <c r="C633" s="7" t="s">
        <v>54</v>
      </c>
      <c r="D633" s="7" t="s">
        <v>93</v>
      </c>
      <c r="E633" s="7" t="s">
        <v>467</v>
      </c>
      <c r="F633" s="7" t="s">
        <v>50</v>
      </c>
      <c r="G633" s="7"/>
      <c r="H633" s="13" t="n">
        <v>43046</v>
      </c>
      <c r="I633" s="10" t="n">
        <v>2646</v>
      </c>
      <c r="J633" s="7" t="s">
        <v>106</v>
      </c>
      <c r="K633" s="10" t="n">
        <f aca="false">IF(I633="","",IF(J633="sq ft",ROUND(I633*0.092903,0),I633))</f>
        <v>246</v>
      </c>
      <c r="L633" s="13" t="n">
        <v>41352</v>
      </c>
      <c r="M633" s="14" t="n">
        <f aca="false">IF(OR(H633="",L633=""),"",ROUND((H633-L633)/30.44,1))</f>
        <v>55.7</v>
      </c>
      <c r="N633" s="7" t="str">
        <f aca="false">IF(AND(E633&lt;&gt;"v2008",ISERROR(SEARCH("Villa",B633))),"Commercial-scale","Residential unit")</f>
        <v>Residential unit</v>
      </c>
      <c r="O633" s="7" t="s">
        <v>54</v>
      </c>
    </row>
    <row r="634" customFormat="false" ht="15" hidden="false" customHeight="false" outlineLevel="0" collapsed="false">
      <c r="A634" s="7" t="n">
        <v>10889369</v>
      </c>
      <c r="B634" s="7" t="s">
        <v>466</v>
      </c>
      <c r="C634" s="7" t="s">
        <v>54</v>
      </c>
      <c r="D634" s="7" t="s">
        <v>93</v>
      </c>
      <c r="E634" s="7" t="s">
        <v>467</v>
      </c>
      <c r="F634" s="7" t="s">
        <v>50</v>
      </c>
      <c r="G634" s="7"/>
      <c r="H634" s="13" t="n">
        <v>43046</v>
      </c>
      <c r="I634" s="10" t="n">
        <v>4833</v>
      </c>
      <c r="J634" s="7" t="s">
        <v>106</v>
      </c>
      <c r="K634" s="10" t="n">
        <f aca="false">IF(I634="","",IF(J634="sq ft",ROUND(I634*0.092903,0),I634))</f>
        <v>449</v>
      </c>
      <c r="L634" s="13" t="n">
        <v>41352</v>
      </c>
      <c r="M634" s="14" t="n">
        <f aca="false">IF(OR(H634="",L634=""),"",ROUND((H634-L634)/30.44,1))</f>
        <v>55.7</v>
      </c>
      <c r="N634" s="7" t="str">
        <f aca="false">IF(AND(E634&lt;&gt;"v2008",ISERROR(SEARCH("Villa",B634))),"Commercial-scale","Residential unit")</f>
        <v>Residential unit</v>
      </c>
      <c r="O634" s="7" t="s">
        <v>54</v>
      </c>
    </row>
    <row r="635" customFormat="false" ht="15" hidden="false" customHeight="false" outlineLevel="0" collapsed="false">
      <c r="A635" s="7" t="n">
        <v>10889373</v>
      </c>
      <c r="B635" s="7" t="s">
        <v>466</v>
      </c>
      <c r="C635" s="7" t="s">
        <v>54</v>
      </c>
      <c r="D635" s="7" t="s">
        <v>93</v>
      </c>
      <c r="E635" s="7" t="s">
        <v>467</v>
      </c>
      <c r="F635" s="7" t="s">
        <v>50</v>
      </c>
      <c r="G635" s="7"/>
      <c r="H635" s="13" t="n">
        <v>43046</v>
      </c>
      <c r="I635" s="10" t="n">
        <v>4171</v>
      </c>
      <c r="J635" s="7" t="s">
        <v>106</v>
      </c>
      <c r="K635" s="10" t="n">
        <f aca="false">IF(I635="","",IF(J635="sq ft",ROUND(I635*0.092903,0),I635))</f>
        <v>387</v>
      </c>
      <c r="L635" s="13" t="n">
        <v>41352</v>
      </c>
      <c r="M635" s="14" t="n">
        <f aca="false">IF(OR(H635="",L635=""),"",ROUND((H635-L635)/30.44,1))</f>
        <v>55.7</v>
      </c>
      <c r="N635" s="7" t="str">
        <f aca="false">IF(AND(E635&lt;&gt;"v2008",ISERROR(SEARCH("Villa",B635))),"Commercial-scale","Residential unit")</f>
        <v>Residential unit</v>
      </c>
      <c r="O635" s="7" t="s">
        <v>54</v>
      </c>
    </row>
    <row r="636" customFormat="false" ht="15" hidden="false" customHeight="false" outlineLevel="0" collapsed="false">
      <c r="A636" s="7" t="n">
        <v>10889730</v>
      </c>
      <c r="B636" s="7" t="s">
        <v>466</v>
      </c>
      <c r="C636" s="7" t="s">
        <v>54</v>
      </c>
      <c r="D636" s="7" t="s">
        <v>93</v>
      </c>
      <c r="E636" s="7" t="s">
        <v>467</v>
      </c>
      <c r="F636" s="7" t="s">
        <v>50</v>
      </c>
      <c r="G636" s="7"/>
      <c r="H636" s="13" t="n">
        <v>43046</v>
      </c>
      <c r="I636" s="10" t="n">
        <v>4171</v>
      </c>
      <c r="J636" s="7" t="s">
        <v>106</v>
      </c>
      <c r="K636" s="10" t="n">
        <f aca="false">IF(I636="","",IF(J636="sq ft",ROUND(I636*0.092903,0),I636))</f>
        <v>387</v>
      </c>
      <c r="L636" s="13" t="n">
        <v>41352</v>
      </c>
      <c r="M636" s="14" t="n">
        <f aca="false">IF(OR(H636="",L636=""),"",ROUND((H636-L636)/30.44,1))</f>
        <v>55.7</v>
      </c>
      <c r="N636" s="7" t="str">
        <f aca="false">IF(AND(E636&lt;&gt;"v2008",ISERROR(SEARCH("Villa",B636))),"Commercial-scale","Residential unit")</f>
        <v>Residential unit</v>
      </c>
      <c r="O636" s="7" t="s">
        <v>54</v>
      </c>
    </row>
    <row r="637" customFormat="false" ht="15" hidden="false" customHeight="false" outlineLevel="0" collapsed="false">
      <c r="A637" s="7" t="n">
        <v>10889241</v>
      </c>
      <c r="B637" s="7" t="s">
        <v>466</v>
      </c>
      <c r="C637" s="7" t="s">
        <v>54</v>
      </c>
      <c r="D637" s="7" t="s">
        <v>93</v>
      </c>
      <c r="E637" s="7" t="s">
        <v>467</v>
      </c>
      <c r="F637" s="7" t="s">
        <v>50</v>
      </c>
      <c r="G637" s="7"/>
      <c r="H637" s="13" t="n">
        <v>43046</v>
      </c>
      <c r="I637" s="10" t="n">
        <v>4833</v>
      </c>
      <c r="J637" s="7" t="s">
        <v>106</v>
      </c>
      <c r="K637" s="10" t="n">
        <f aca="false">IF(I637="","",IF(J637="sq ft",ROUND(I637*0.092903,0),I637))</f>
        <v>449</v>
      </c>
      <c r="L637" s="13" t="n">
        <v>41352</v>
      </c>
      <c r="M637" s="14" t="n">
        <f aca="false">IF(OR(H637="",L637=""),"",ROUND((H637-L637)/30.44,1))</f>
        <v>55.7</v>
      </c>
      <c r="N637" s="7" t="str">
        <f aca="false">IF(AND(E637&lt;&gt;"v2008",ISERROR(SEARCH("Villa",B637))),"Commercial-scale","Residential unit")</f>
        <v>Residential unit</v>
      </c>
      <c r="O637" s="7" t="s">
        <v>54</v>
      </c>
    </row>
    <row r="638" customFormat="false" ht="15" hidden="false" customHeight="false" outlineLevel="0" collapsed="false">
      <c r="A638" s="7" t="n">
        <v>10889800</v>
      </c>
      <c r="B638" s="7" t="s">
        <v>466</v>
      </c>
      <c r="C638" s="7" t="s">
        <v>54</v>
      </c>
      <c r="D638" s="7" t="s">
        <v>93</v>
      </c>
      <c r="E638" s="7" t="s">
        <v>467</v>
      </c>
      <c r="F638" s="7" t="s">
        <v>50</v>
      </c>
      <c r="G638" s="7"/>
      <c r="H638" s="13" t="n">
        <v>43046</v>
      </c>
      <c r="I638" s="10" t="n">
        <v>2028</v>
      </c>
      <c r="J638" s="7" t="s">
        <v>106</v>
      </c>
      <c r="K638" s="10" t="n">
        <f aca="false">IF(I638="","",IF(J638="sq ft",ROUND(I638*0.092903,0),I638))</f>
        <v>188</v>
      </c>
      <c r="L638" s="13" t="n">
        <v>41352</v>
      </c>
      <c r="M638" s="14" t="n">
        <f aca="false">IF(OR(H638="",L638=""),"",ROUND((H638-L638)/30.44,1))</f>
        <v>55.7</v>
      </c>
      <c r="N638" s="7" t="str">
        <f aca="false">IF(AND(E638&lt;&gt;"v2008",ISERROR(SEARCH("Villa",B638))),"Commercial-scale","Residential unit")</f>
        <v>Residential unit</v>
      </c>
      <c r="O638" s="7" t="s">
        <v>54</v>
      </c>
    </row>
    <row r="639" customFormat="false" ht="15" hidden="false" customHeight="false" outlineLevel="0" collapsed="false">
      <c r="A639" s="7" t="n">
        <v>10889798</v>
      </c>
      <c r="B639" s="7" t="s">
        <v>466</v>
      </c>
      <c r="C639" s="7" t="s">
        <v>54</v>
      </c>
      <c r="D639" s="7" t="s">
        <v>93</v>
      </c>
      <c r="E639" s="7" t="s">
        <v>467</v>
      </c>
      <c r="F639" s="7" t="s">
        <v>50</v>
      </c>
      <c r="G639" s="7"/>
      <c r="H639" s="13" t="n">
        <v>43046</v>
      </c>
      <c r="I639" s="10" t="n">
        <v>2474</v>
      </c>
      <c r="J639" s="7" t="s">
        <v>106</v>
      </c>
      <c r="K639" s="10" t="n">
        <f aca="false">IF(I639="","",IF(J639="sq ft",ROUND(I639*0.092903,0),I639))</f>
        <v>230</v>
      </c>
      <c r="L639" s="13" t="n">
        <v>41352</v>
      </c>
      <c r="M639" s="14" t="n">
        <f aca="false">IF(OR(H639="",L639=""),"",ROUND((H639-L639)/30.44,1))</f>
        <v>55.7</v>
      </c>
      <c r="N639" s="7" t="str">
        <f aca="false">IF(AND(E639&lt;&gt;"v2008",ISERROR(SEARCH("Villa",B639))),"Commercial-scale","Residential unit")</f>
        <v>Residential unit</v>
      </c>
      <c r="O639" s="7" t="s">
        <v>54</v>
      </c>
    </row>
    <row r="640" customFormat="false" ht="15" hidden="false" customHeight="false" outlineLevel="0" collapsed="false">
      <c r="A640" s="7" t="n">
        <v>10889780</v>
      </c>
      <c r="B640" s="7" t="s">
        <v>466</v>
      </c>
      <c r="C640" s="7" t="s">
        <v>54</v>
      </c>
      <c r="D640" s="7" t="s">
        <v>93</v>
      </c>
      <c r="E640" s="7" t="s">
        <v>467</v>
      </c>
      <c r="F640" s="7" t="s">
        <v>50</v>
      </c>
      <c r="G640" s="7"/>
      <c r="H640" s="13" t="n">
        <v>43046</v>
      </c>
      <c r="I640" s="10" t="n">
        <v>2474</v>
      </c>
      <c r="J640" s="7" t="s">
        <v>106</v>
      </c>
      <c r="K640" s="10" t="n">
        <f aca="false">IF(I640="","",IF(J640="sq ft",ROUND(I640*0.092903,0),I640))</f>
        <v>230</v>
      </c>
      <c r="L640" s="13" t="n">
        <v>41352</v>
      </c>
      <c r="M640" s="14" t="n">
        <f aca="false">IF(OR(H640="",L640=""),"",ROUND((H640-L640)/30.44,1))</f>
        <v>55.7</v>
      </c>
      <c r="N640" s="7" t="str">
        <f aca="false">IF(AND(E640&lt;&gt;"v2008",ISERROR(SEARCH("Villa",B640))),"Commercial-scale","Residential unit")</f>
        <v>Residential unit</v>
      </c>
      <c r="O640" s="7" t="s">
        <v>54</v>
      </c>
    </row>
    <row r="641" customFormat="false" ht="15" hidden="false" customHeight="false" outlineLevel="0" collapsed="false">
      <c r="A641" s="7" t="n">
        <v>10889762</v>
      </c>
      <c r="B641" s="7" t="s">
        <v>466</v>
      </c>
      <c r="C641" s="7" t="s">
        <v>54</v>
      </c>
      <c r="D641" s="7" t="s">
        <v>93</v>
      </c>
      <c r="E641" s="7" t="s">
        <v>467</v>
      </c>
      <c r="F641" s="7" t="s">
        <v>50</v>
      </c>
      <c r="G641" s="7"/>
      <c r="H641" s="13" t="n">
        <v>43046</v>
      </c>
      <c r="I641" s="10" t="n">
        <v>2474</v>
      </c>
      <c r="J641" s="7" t="s">
        <v>106</v>
      </c>
      <c r="K641" s="10" t="n">
        <f aca="false">IF(I641="","",IF(J641="sq ft",ROUND(I641*0.092903,0),I641))</f>
        <v>230</v>
      </c>
      <c r="L641" s="13" t="n">
        <v>41352</v>
      </c>
      <c r="M641" s="14" t="n">
        <f aca="false">IF(OR(H641="",L641=""),"",ROUND((H641-L641)/30.44,1))</f>
        <v>55.7</v>
      </c>
      <c r="N641" s="7" t="str">
        <f aca="false">IF(AND(E641&lt;&gt;"v2008",ISERROR(SEARCH("Villa",B641))),"Commercial-scale","Residential unit")</f>
        <v>Residential unit</v>
      </c>
      <c r="O641" s="7" t="s">
        <v>54</v>
      </c>
    </row>
    <row r="642" customFormat="false" ht="15" hidden="false" customHeight="false" outlineLevel="0" collapsed="false">
      <c r="A642" s="7" t="n">
        <v>10889760</v>
      </c>
      <c r="B642" s="7" t="s">
        <v>466</v>
      </c>
      <c r="C642" s="7" t="s">
        <v>54</v>
      </c>
      <c r="D642" s="7" t="s">
        <v>93</v>
      </c>
      <c r="E642" s="7" t="s">
        <v>467</v>
      </c>
      <c r="F642" s="7" t="s">
        <v>50</v>
      </c>
      <c r="G642" s="7"/>
      <c r="H642" s="13" t="n">
        <v>43046</v>
      </c>
      <c r="I642" s="10" t="n">
        <v>2028</v>
      </c>
      <c r="J642" s="7" t="s">
        <v>106</v>
      </c>
      <c r="K642" s="10" t="n">
        <f aca="false">IF(I642="","",IF(J642="sq ft",ROUND(I642*0.092903,0),I642))</f>
        <v>188</v>
      </c>
      <c r="L642" s="13" t="n">
        <v>41352</v>
      </c>
      <c r="M642" s="14" t="n">
        <f aca="false">IF(OR(H642="",L642=""),"",ROUND((H642-L642)/30.44,1))</f>
        <v>55.7</v>
      </c>
      <c r="N642" s="7" t="str">
        <f aca="false">IF(AND(E642&lt;&gt;"v2008",ISERROR(SEARCH("Villa",B642))),"Commercial-scale","Residential unit")</f>
        <v>Residential unit</v>
      </c>
      <c r="O642" s="7" t="s">
        <v>54</v>
      </c>
    </row>
    <row r="643" customFormat="false" ht="15" hidden="false" customHeight="false" outlineLevel="0" collapsed="false">
      <c r="A643" s="7" t="n">
        <v>10889759</v>
      </c>
      <c r="B643" s="7" t="s">
        <v>466</v>
      </c>
      <c r="C643" s="7" t="s">
        <v>54</v>
      </c>
      <c r="D643" s="7" t="s">
        <v>93</v>
      </c>
      <c r="E643" s="7" t="s">
        <v>467</v>
      </c>
      <c r="F643" s="7" t="s">
        <v>50</v>
      </c>
      <c r="G643" s="7"/>
      <c r="H643" s="13" t="n">
        <v>43046</v>
      </c>
      <c r="I643" s="10" t="n">
        <v>2474</v>
      </c>
      <c r="J643" s="7" t="s">
        <v>106</v>
      </c>
      <c r="K643" s="10" t="n">
        <f aca="false">IF(I643="","",IF(J643="sq ft",ROUND(I643*0.092903,0),I643))</f>
        <v>230</v>
      </c>
      <c r="L643" s="13" t="n">
        <v>41352</v>
      </c>
      <c r="M643" s="14" t="n">
        <f aca="false">IF(OR(H643="",L643=""),"",ROUND((H643-L643)/30.44,1))</f>
        <v>55.7</v>
      </c>
      <c r="N643" s="7" t="str">
        <f aca="false">IF(AND(E643&lt;&gt;"v2008",ISERROR(SEARCH("Villa",B643))),"Commercial-scale","Residential unit")</f>
        <v>Residential unit</v>
      </c>
      <c r="O643" s="7" t="s">
        <v>54</v>
      </c>
    </row>
    <row r="644" customFormat="false" ht="15" hidden="false" customHeight="false" outlineLevel="0" collapsed="false">
      <c r="A644" s="7" t="n">
        <v>10889750</v>
      </c>
      <c r="B644" s="7" t="s">
        <v>466</v>
      </c>
      <c r="C644" s="7" t="s">
        <v>54</v>
      </c>
      <c r="D644" s="7" t="s">
        <v>93</v>
      </c>
      <c r="E644" s="7" t="s">
        <v>467</v>
      </c>
      <c r="F644" s="7" t="s">
        <v>50</v>
      </c>
      <c r="G644" s="7"/>
      <c r="H644" s="13" t="n">
        <v>43046</v>
      </c>
      <c r="I644" s="10" t="n">
        <v>4591</v>
      </c>
      <c r="J644" s="7" t="s">
        <v>106</v>
      </c>
      <c r="K644" s="10" t="n">
        <f aca="false">IF(I644="","",IF(J644="sq ft",ROUND(I644*0.092903,0),I644))</f>
        <v>427</v>
      </c>
      <c r="L644" s="13" t="n">
        <v>41352</v>
      </c>
      <c r="M644" s="14" t="n">
        <f aca="false">IF(OR(H644="",L644=""),"",ROUND((H644-L644)/30.44,1))</f>
        <v>55.7</v>
      </c>
      <c r="N644" s="7" t="str">
        <f aca="false">IF(AND(E644&lt;&gt;"v2008",ISERROR(SEARCH("Villa",B644))),"Commercial-scale","Residential unit")</f>
        <v>Residential unit</v>
      </c>
      <c r="O644" s="7" t="s">
        <v>54</v>
      </c>
    </row>
    <row r="645" customFormat="false" ht="15" hidden="false" customHeight="false" outlineLevel="0" collapsed="false">
      <c r="A645" s="7" t="n">
        <v>10889741</v>
      </c>
      <c r="B645" s="7" t="s">
        <v>466</v>
      </c>
      <c r="C645" s="7" t="s">
        <v>54</v>
      </c>
      <c r="D645" s="7" t="s">
        <v>93</v>
      </c>
      <c r="E645" s="7" t="s">
        <v>467</v>
      </c>
      <c r="F645" s="7" t="s">
        <v>50</v>
      </c>
      <c r="G645" s="7"/>
      <c r="H645" s="13" t="n">
        <v>43046</v>
      </c>
      <c r="I645" s="10" t="n">
        <v>4591</v>
      </c>
      <c r="J645" s="7" t="s">
        <v>106</v>
      </c>
      <c r="K645" s="10" t="n">
        <f aca="false">IF(I645="","",IF(J645="sq ft",ROUND(I645*0.092903,0),I645))</f>
        <v>427</v>
      </c>
      <c r="L645" s="13" t="n">
        <v>41352</v>
      </c>
      <c r="M645" s="14" t="n">
        <f aca="false">IF(OR(H645="",L645=""),"",ROUND((H645-L645)/30.44,1))</f>
        <v>55.7</v>
      </c>
      <c r="N645" s="7" t="str">
        <f aca="false">IF(AND(E645&lt;&gt;"v2008",ISERROR(SEARCH("Villa",B645))),"Commercial-scale","Residential unit")</f>
        <v>Residential unit</v>
      </c>
      <c r="O645" s="7" t="s">
        <v>54</v>
      </c>
    </row>
    <row r="646" customFormat="false" ht="15" hidden="false" customHeight="false" outlineLevel="0" collapsed="false">
      <c r="A646" s="7" t="n">
        <v>10889248</v>
      </c>
      <c r="B646" s="7" t="s">
        <v>466</v>
      </c>
      <c r="C646" s="7" t="s">
        <v>54</v>
      </c>
      <c r="D646" s="7" t="s">
        <v>93</v>
      </c>
      <c r="E646" s="7" t="s">
        <v>467</v>
      </c>
      <c r="F646" s="7" t="s">
        <v>50</v>
      </c>
      <c r="G646" s="7"/>
      <c r="H646" s="13" t="n">
        <v>43046</v>
      </c>
      <c r="I646" s="10" t="n">
        <v>4171</v>
      </c>
      <c r="J646" s="7" t="s">
        <v>106</v>
      </c>
      <c r="K646" s="10" t="n">
        <f aca="false">IF(I646="","",IF(J646="sq ft",ROUND(I646*0.092903,0),I646))</f>
        <v>387</v>
      </c>
      <c r="L646" s="13" t="n">
        <v>41352</v>
      </c>
      <c r="M646" s="14" t="n">
        <f aca="false">IF(OR(H646="",L646=""),"",ROUND((H646-L646)/30.44,1))</f>
        <v>55.7</v>
      </c>
      <c r="N646" s="7" t="str">
        <f aca="false">IF(AND(E646&lt;&gt;"v2008",ISERROR(SEARCH("Villa",B646))),"Commercial-scale","Residential unit")</f>
        <v>Residential unit</v>
      </c>
      <c r="O646" s="7" t="s">
        <v>54</v>
      </c>
    </row>
    <row r="647" customFormat="false" ht="15" hidden="false" customHeight="false" outlineLevel="0" collapsed="false">
      <c r="A647" s="7" t="n">
        <v>10889256</v>
      </c>
      <c r="B647" s="7" t="s">
        <v>466</v>
      </c>
      <c r="C647" s="7" t="s">
        <v>54</v>
      </c>
      <c r="D647" s="7" t="s">
        <v>93</v>
      </c>
      <c r="E647" s="7" t="s">
        <v>467</v>
      </c>
      <c r="F647" s="7" t="s">
        <v>50</v>
      </c>
      <c r="G647" s="7"/>
      <c r="H647" s="13" t="n">
        <v>43046</v>
      </c>
      <c r="I647" s="10" t="n">
        <v>5192</v>
      </c>
      <c r="J647" s="7" t="s">
        <v>106</v>
      </c>
      <c r="K647" s="10" t="n">
        <f aca="false">IF(I647="","",IF(J647="sq ft",ROUND(I647*0.092903,0),I647))</f>
        <v>482</v>
      </c>
      <c r="L647" s="13" t="n">
        <v>41352</v>
      </c>
      <c r="M647" s="14" t="n">
        <f aca="false">IF(OR(H647="",L647=""),"",ROUND((H647-L647)/30.44,1))</f>
        <v>55.7</v>
      </c>
      <c r="N647" s="7" t="str">
        <f aca="false">IF(AND(E647&lt;&gt;"v2008",ISERROR(SEARCH("Villa",B647))),"Commercial-scale","Residential unit")</f>
        <v>Residential unit</v>
      </c>
      <c r="O647" s="7" t="s">
        <v>54</v>
      </c>
    </row>
    <row r="648" customFormat="false" ht="15" hidden="false" customHeight="false" outlineLevel="0" collapsed="false">
      <c r="A648" s="7" t="n">
        <v>10889268</v>
      </c>
      <c r="B648" s="7" t="s">
        <v>466</v>
      </c>
      <c r="C648" s="7" t="s">
        <v>54</v>
      </c>
      <c r="D648" s="7" t="s">
        <v>93</v>
      </c>
      <c r="E648" s="7" t="s">
        <v>467</v>
      </c>
      <c r="F648" s="7" t="s">
        <v>50</v>
      </c>
      <c r="G648" s="7"/>
      <c r="H648" s="13" t="n">
        <v>43046</v>
      </c>
      <c r="I648" s="10" t="n">
        <v>4833</v>
      </c>
      <c r="J648" s="7" t="s">
        <v>106</v>
      </c>
      <c r="K648" s="10" t="n">
        <f aca="false">IF(I648="","",IF(J648="sq ft",ROUND(I648*0.092903,0),I648))</f>
        <v>449</v>
      </c>
      <c r="L648" s="13" t="n">
        <v>41352</v>
      </c>
      <c r="M648" s="14" t="n">
        <f aca="false">IF(OR(H648="",L648=""),"",ROUND((H648-L648)/30.44,1))</f>
        <v>55.7</v>
      </c>
      <c r="N648" s="7" t="str">
        <f aca="false">IF(AND(E648&lt;&gt;"v2008",ISERROR(SEARCH("Villa",B648))),"Commercial-scale","Residential unit")</f>
        <v>Residential unit</v>
      </c>
      <c r="O648" s="7" t="s">
        <v>54</v>
      </c>
    </row>
    <row r="649" customFormat="false" ht="15" hidden="false" customHeight="false" outlineLevel="0" collapsed="false">
      <c r="A649" s="7" t="n">
        <v>10889276</v>
      </c>
      <c r="B649" s="7" t="s">
        <v>466</v>
      </c>
      <c r="C649" s="7" t="s">
        <v>54</v>
      </c>
      <c r="D649" s="7" t="s">
        <v>93</v>
      </c>
      <c r="E649" s="7" t="s">
        <v>467</v>
      </c>
      <c r="F649" s="7" t="s">
        <v>50</v>
      </c>
      <c r="G649" s="7"/>
      <c r="H649" s="13" t="n">
        <v>43046</v>
      </c>
      <c r="I649" s="10" t="n">
        <v>4833</v>
      </c>
      <c r="J649" s="7" t="s">
        <v>106</v>
      </c>
      <c r="K649" s="10" t="n">
        <f aca="false">IF(I649="","",IF(J649="sq ft",ROUND(I649*0.092903,0),I649))</f>
        <v>449</v>
      </c>
      <c r="L649" s="13" t="n">
        <v>41352</v>
      </c>
      <c r="M649" s="14" t="n">
        <f aca="false">IF(OR(H649="",L649=""),"",ROUND((H649-L649)/30.44,1))</f>
        <v>55.7</v>
      </c>
      <c r="N649" s="7" t="str">
        <f aca="false">IF(AND(E649&lt;&gt;"v2008",ISERROR(SEARCH("Villa",B649))),"Commercial-scale","Residential unit")</f>
        <v>Residential unit</v>
      </c>
      <c r="O649" s="7" t="s">
        <v>54</v>
      </c>
    </row>
    <row r="650" customFormat="false" ht="15" hidden="false" customHeight="false" outlineLevel="0" collapsed="false">
      <c r="A650" s="7" t="n">
        <v>10889286</v>
      </c>
      <c r="B650" s="7" t="s">
        <v>466</v>
      </c>
      <c r="C650" s="7" t="s">
        <v>54</v>
      </c>
      <c r="D650" s="7" t="s">
        <v>93</v>
      </c>
      <c r="E650" s="7" t="s">
        <v>467</v>
      </c>
      <c r="F650" s="7" t="s">
        <v>50</v>
      </c>
      <c r="G650" s="7"/>
      <c r="H650" s="13" t="n">
        <v>43046</v>
      </c>
      <c r="I650" s="10" t="n">
        <v>4171</v>
      </c>
      <c r="J650" s="7" t="s">
        <v>106</v>
      </c>
      <c r="K650" s="10" t="n">
        <f aca="false">IF(I650="","",IF(J650="sq ft",ROUND(I650*0.092903,0),I650))</f>
        <v>387</v>
      </c>
      <c r="L650" s="13" t="n">
        <v>41352</v>
      </c>
      <c r="M650" s="14" t="n">
        <f aca="false">IF(OR(H650="",L650=""),"",ROUND((H650-L650)/30.44,1))</f>
        <v>55.7</v>
      </c>
      <c r="N650" s="7" t="str">
        <f aca="false">IF(AND(E650&lt;&gt;"v2008",ISERROR(SEARCH("Villa",B650))),"Commercial-scale","Residential unit")</f>
        <v>Residential unit</v>
      </c>
      <c r="O650" s="7" t="s">
        <v>54</v>
      </c>
    </row>
    <row r="651" customFormat="false" ht="15" hidden="false" customHeight="false" outlineLevel="0" collapsed="false">
      <c r="A651" s="7" t="n">
        <v>10889808</v>
      </c>
      <c r="B651" s="7" t="s">
        <v>466</v>
      </c>
      <c r="C651" s="7" t="s">
        <v>54</v>
      </c>
      <c r="D651" s="7" t="s">
        <v>93</v>
      </c>
      <c r="E651" s="7" t="s">
        <v>467</v>
      </c>
      <c r="F651" s="7" t="s">
        <v>50</v>
      </c>
      <c r="G651" s="7"/>
      <c r="H651" s="13" t="n">
        <v>43046</v>
      </c>
      <c r="I651" s="10" t="n">
        <v>2028</v>
      </c>
      <c r="J651" s="7" t="s">
        <v>106</v>
      </c>
      <c r="K651" s="10" t="n">
        <f aca="false">IF(I651="","",IF(J651="sq ft",ROUND(I651*0.092903,0),I651))</f>
        <v>188</v>
      </c>
      <c r="L651" s="13" t="n">
        <v>41352</v>
      </c>
      <c r="M651" s="14" t="n">
        <f aca="false">IF(OR(H651="",L651=""),"",ROUND((H651-L651)/30.44,1))</f>
        <v>55.7</v>
      </c>
      <c r="N651" s="7" t="str">
        <f aca="false">IF(AND(E651&lt;&gt;"v2008",ISERROR(SEARCH("Villa",B651))),"Commercial-scale","Residential unit")</f>
        <v>Residential unit</v>
      </c>
      <c r="O651" s="7" t="s">
        <v>54</v>
      </c>
    </row>
    <row r="652" customFormat="false" ht="15" hidden="false" customHeight="false" outlineLevel="0" collapsed="false">
      <c r="A652" s="7" t="n">
        <v>10889785</v>
      </c>
      <c r="B652" s="7" t="s">
        <v>466</v>
      </c>
      <c r="C652" s="7" t="s">
        <v>54</v>
      </c>
      <c r="D652" s="7" t="s">
        <v>93</v>
      </c>
      <c r="E652" s="7" t="s">
        <v>467</v>
      </c>
      <c r="F652" s="7" t="s">
        <v>50</v>
      </c>
      <c r="G652" s="7"/>
      <c r="H652" s="13" t="n">
        <v>43046</v>
      </c>
      <c r="I652" s="10" t="n">
        <v>2474</v>
      </c>
      <c r="J652" s="7" t="s">
        <v>106</v>
      </c>
      <c r="K652" s="10" t="n">
        <f aca="false">IF(I652="","",IF(J652="sq ft",ROUND(I652*0.092903,0),I652))</f>
        <v>230</v>
      </c>
      <c r="L652" s="13" t="n">
        <v>41352</v>
      </c>
      <c r="M652" s="14" t="n">
        <f aca="false">IF(OR(H652="",L652=""),"",ROUND((H652-L652)/30.44,1))</f>
        <v>55.7</v>
      </c>
      <c r="N652" s="7" t="str">
        <f aca="false">IF(AND(E652&lt;&gt;"v2008",ISERROR(SEARCH("Villa",B652))),"Commercial-scale","Residential unit")</f>
        <v>Residential unit</v>
      </c>
      <c r="O652" s="7" t="s">
        <v>54</v>
      </c>
    </row>
    <row r="653" customFormat="false" ht="15" hidden="false" customHeight="false" outlineLevel="0" collapsed="false">
      <c r="A653" s="7" t="n">
        <v>10889225</v>
      </c>
      <c r="B653" s="7" t="s">
        <v>466</v>
      </c>
      <c r="C653" s="7" t="s">
        <v>54</v>
      </c>
      <c r="D653" s="7" t="s">
        <v>93</v>
      </c>
      <c r="E653" s="7" t="s">
        <v>467</v>
      </c>
      <c r="F653" s="7" t="s">
        <v>50</v>
      </c>
      <c r="G653" s="7"/>
      <c r="H653" s="13" t="n">
        <v>43046</v>
      </c>
      <c r="I653" s="10" t="n">
        <v>4833</v>
      </c>
      <c r="J653" s="7" t="s">
        <v>106</v>
      </c>
      <c r="K653" s="10" t="n">
        <f aca="false">IF(I653="","",IF(J653="sq ft",ROUND(I653*0.092903,0),I653))</f>
        <v>449</v>
      </c>
      <c r="L653" s="13" t="n">
        <v>41352</v>
      </c>
      <c r="M653" s="14" t="n">
        <f aca="false">IF(OR(H653="",L653=""),"",ROUND((H653-L653)/30.44,1))</f>
        <v>55.7</v>
      </c>
      <c r="N653" s="7" t="str">
        <f aca="false">IF(AND(E653&lt;&gt;"v2008",ISERROR(SEARCH("Villa",B653))),"Commercial-scale","Residential unit")</f>
        <v>Residential unit</v>
      </c>
      <c r="O653" s="7" t="s">
        <v>54</v>
      </c>
    </row>
    <row r="654" customFormat="false" ht="15" hidden="false" customHeight="false" outlineLevel="0" collapsed="false">
      <c r="A654" s="7" t="n">
        <v>10889294</v>
      </c>
      <c r="B654" s="7" t="s">
        <v>466</v>
      </c>
      <c r="C654" s="7" t="s">
        <v>54</v>
      </c>
      <c r="D654" s="7" t="s">
        <v>93</v>
      </c>
      <c r="E654" s="7" t="s">
        <v>467</v>
      </c>
      <c r="F654" s="7" t="s">
        <v>50</v>
      </c>
      <c r="G654" s="7"/>
      <c r="H654" s="13" t="n">
        <v>43046</v>
      </c>
      <c r="I654" s="10" t="n">
        <v>5192</v>
      </c>
      <c r="J654" s="7" t="s">
        <v>106</v>
      </c>
      <c r="K654" s="10" t="n">
        <f aca="false">IF(I654="","",IF(J654="sq ft",ROUND(I654*0.092903,0),I654))</f>
        <v>482</v>
      </c>
      <c r="L654" s="13" t="n">
        <v>41352</v>
      </c>
      <c r="M654" s="14" t="n">
        <f aca="false">IF(OR(H654="",L654=""),"",ROUND((H654-L654)/30.44,1))</f>
        <v>55.7</v>
      </c>
      <c r="N654" s="7" t="str">
        <f aca="false">IF(AND(E654&lt;&gt;"v2008",ISERROR(SEARCH("Villa",B654))),"Commercial-scale","Residential unit")</f>
        <v>Residential unit</v>
      </c>
      <c r="O654" s="7" t="s">
        <v>54</v>
      </c>
    </row>
    <row r="655" customFormat="false" ht="15" hidden="false" customHeight="false" outlineLevel="0" collapsed="false">
      <c r="A655" s="7" t="n">
        <v>10889386</v>
      </c>
      <c r="B655" s="7" t="s">
        <v>466</v>
      </c>
      <c r="C655" s="7" t="s">
        <v>54</v>
      </c>
      <c r="D655" s="7" t="s">
        <v>93</v>
      </c>
      <c r="E655" s="7" t="s">
        <v>467</v>
      </c>
      <c r="F655" s="7" t="s">
        <v>50</v>
      </c>
      <c r="G655" s="7"/>
      <c r="H655" s="13" t="n">
        <v>43046</v>
      </c>
      <c r="I655" s="10" t="n">
        <v>4833</v>
      </c>
      <c r="J655" s="7" t="s">
        <v>106</v>
      </c>
      <c r="K655" s="10" t="n">
        <f aca="false">IF(I655="","",IF(J655="sq ft",ROUND(I655*0.092903,0),I655))</f>
        <v>449</v>
      </c>
      <c r="L655" s="13" t="n">
        <v>41352</v>
      </c>
      <c r="M655" s="14" t="n">
        <f aca="false">IF(OR(H655="",L655=""),"",ROUND((H655-L655)/30.44,1))</f>
        <v>55.7</v>
      </c>
      <c r="N655" s="7" t="str">
        <f aca="false">IF(AND(E655&lt;&gt;"v2008",ISERROR(SEARCH("Villa",B655))),"Commercial-scale","Residential unit")</f>
        <v>Residential unit</v>
      </c>
      <c r="O655" s="7" t="s">
        <v>54</v>
      </c>
    </row>
    <row r="656" customFormat="false" ht="15" hidden="false" customHeight="false" outlineLevel="0" collapsed="false">
      <c r="A656" s="7" t="n">
        <v>10889511</v>
      </c>
      <c r="B656" s="7" t="s">
        <v>466</v>
      </c>
      <c r="C656" s="7" t="s">
        <v>54</v>
      </c>
      <c r="D656" s="7" t="s">
        <v>93</v>
      </c>
      <c r="E656" s="7" t="s">
        <v>467</v>
      </c>
      <c r="F656" s="7" t="s">
        <v>50</v>
      </c>
      <c r="G656" s="7"/>
      <c r="H656" s="13" t="n">
        <v>43046</v>
      </c>
      <c r="I656" s="10" t="n">
        <v>4833</v>
      </c>
      <c r="J656" s="7" t="s">
        <v>106</v>
      </c>
      <c r="K656" s="10" t="n">
        <f aca="false">IF(I656="","",IF(J656="sq ft",ROUND(I656*0.092903,0),I656))</f>
        <v>449</v>
      </c>
      <c r="L656" s="13" t="n">
        <v>41352</v>
      </c>
      <c r="M656" s="14" t="n">
        <f aca="false">IF(OR(H656="",L656=""),"",ROUND((H656-L656)/30.44,1))</f>
        <v>55.7</v>
      </c>
      <c r="N656" s="7" t="str">
        <f aca="false">IF(AND(E656&lt;&gt;"v2008",ISERROR(SEARCH("Villa",B656))),"Commercial-scale","Residential unit")</f>
        <v>Residential unit</v>
      </c>
      <c r="O656" s="7" t="s">
        <v>54</v>
      </c>
    </row>
    <row r="657" customFormat="false" ht="15" hidden="false" customHeight="false" outlineLevel="0" collapsed="false">
      <c r="A657" s="7" t="n">
        <v>10889359</v>
      </c>
      <c r="B657" s="7" t="s">
        <v>466</v>
      </c>
      <c r="C657" s="7" t="s">
        <v>54</v>
      </c>
      <c r="D657" s="7" t="s">
        <v>93</v>
      </c>
      <c r="E657" s="7" t="s">
        <v>467</v>
      </c>
      <c r="F657" s="7" t="s">
        <v>50</v>
      </c>
      <c r="G657" s="7"/>
      <c r="H657" s="13" t="n">
        <v>43046</v>
      </c>
      <c r="I657" s="10" t="n">
        <v>4430</v>
      </c>
      <c r="J657" s="7" t="s">
        <v>106</v>
      </c>
      <c r="K657" s="10" t="n">
        <f aca="false">IF(I657="","",IF(J657="sq ft",ROUND(I657*0.092903,0),I657))</f>
        <v>412</v>
      </c>
      <c r="L657" s="13" t="n">
        <v>41352</v>
      </c>
      <c r="M657" s="14" t="n">
        <f aca="false">IF(OR(H657="",L657=""),"",ROUND((H657-L657)/30.44,1))</f>
        <v>55.7</v>
      </c>
      <c r="N657" s="7" t="str">
        <f aca="false">IF(AND(E657&lt;&gt;"v2008",ISERROR(SEARCH("Villa",B657))),"Commercial-scale","Residential unit")</f>
        <v>Residential unit</v>
      </c>
      <c r="O657" s="7" t="s">
        <v>54</v>
      </c>
    </row>
    <row r="658" customFormat="false" ht="15" hidden="false" customHeight="false" outlineLevel="0" collapsed="false">
      <c r="A658" s="7" t="n">
        <v>10889393</v>
      </c>
      <c r="B658" s="7" t="s">
        <v>466</v>
      </c>
      <c r="C658" s="7" t="s">
        <v>54</v>
      </c>
      <c r="D658" s="7" t="s">
        <v>93</v>
      </c>
      <c r="E658" s="7" t="s">
        <v>467</v>
      </c>
      <c r="F658" s="7" t="s">
        <v>50</v>
      </c>
      <c r="G658" s="7"/>
      <c r="H658" s="13" t="n">
        <v>43046</v>
      </c>
      <c r="I658" s="10" t="n">
        <v>5192</v>
      </c>
      <c r="J658" s="7" t="s">
        <v>106</v>
      </c>
      <c r="K658" s="10" t="n">
        <f aca="false">IF(I658="","",IF(J658="sq ft",ROUND(I658*0.092903,0),I658))</f>
        <v>482</v>
      </c>
      <c r="L658" s="13" t="n">
        <v>41352</v>
      </c>
      <c r="M658" s="14" t="n">
        <f aca="false">IF(OR(H658="",L658=""),"",ROUND((H658-L658)/30.44,1))</f>
        <v>55.7</v>
      </c>
      <c r="N658" s="7" t="str">
        <f aca="false">IF(AND(E658&lt;&gt;"v2008",ISERROR(SEARCH("Villa",B658))),"Commercial-scale","Residential unit")</f>
        <v>Residential unit</v>
      </c>
      <c r="O658" s="7" t="s">
        <v>54</v>
      </c>
    </row>
    <row r="659" customFormat="false" ht="15" hidden="false" customHeight="false" outlineLevel="0" collapsed="false">
      <c r="A659" s="7" t="n">
        <v>10889404</v>
      </c>
      <c r="B659" s="7" t="s">
        <v>466</v>
      </c>
      <c r="C659" s="7" t="s">
        <v>54</v>
      </c>
      <c r="D659" s="7" t="s">
        <v>93</v>
      </c>
      <c r="E659" s="7" t="s">
        <v>467</v>
      </c>
      <c r="F659" s="7" t="s">
        <v>50</v>
      </c>
      <c r="G659" s="7"/>
      <c r="H659" s="13" t="n">
        <v>43046</v>
      </c>
      <c r="I659" s="10" t="n">
        <v>4591</v>
      </c>
      <c r="J659" s="7" t="s">
        <v>106</v>
      </c>
      <c r="K659" s="10" t="n">
        <f aca="false">IF(I659="","",IF(J659="sq ft",ROUND(I659*0.092903,0),I659))</f>
        <v>427</v>
      </c>
      <c r="L659" s="13" t="n">
        <v>41352</v>
      </c>
      <c r="M659" s="14" t="n">
        <f aca="false">IF(OR(H659="",L659=""),"",ROUND((H659-L659)/30.44,1))</f>
        <v>55.7</v>
      </c>
      <c r="N659" s="7" t="str">
        <f aca="false">IF(AND(E659&lt;&gt;"v2008",ISERROR(SEARCH("Villa",B659))),"Commercial-scale","Residential unit")</f>
        <v>Residential unit</v>
      </c>
      <c r="O659" s="7" t="s">
        <v>54</v>
      </c>
    </row>
    <row r="660" customFormat="false" ht="15" hidden="false" customHeight="false" outlineLevel="0" collapsed="false">
      <c r="A660" s="7" t="n">
        <v>10889431</v>
      </c>
      <c r="B660" s="7" t="s">
        <v>466</v>
      </c>
      <c r="C660" s="7" t="s">
        <v>54</v>
      </c>
      <c r="D660" s="7" t="s">
        <v>93</v>
      </c>
      <c r="E660" s="7" t="s">
        <v>467</v>
      </c>
      <c r="F660" s="7" t="s">
        <v>50</v>
      </c>
      <c r="G660" s="7"/>
      <c r="H660" s="13" t="n">
        <v>43046</v>
      </c>
      <c r="I660" s="10" t="n">
        <v>4171</v>
      </c>
      <c r="J660" s="7" t="s">
        <v>106</v>
      </c>
      <c r="K660" s="10" t="n">
        <f aca="false">IF(I660="","",IF(J660="sq ft",ROUND(I660*0.092903,0),I660))</f>
        <v>387</v>
      </c>
      <c r="L660" s="13" t="n">
        <v>41352</v>
      </c>
      <c r="M660" s="14" t="n">
        <f aca="false">IF(OR(H660="",L660=""),"",ROUND((H660-L660)/30.44,1))</f>
        <v>55.7</v>
      </c>
      <c r="N660" s="7" t="str">
        <f aca="false">IF(AND(E660&lt;&gt;"v2008",ISERROR(SEARCH("Villa",B660))),"Commercial-scale","Residential unit")</f>
        <v>Residential unit</v>
      </c>
      <c r="O660" s="7" t="s">
        <v>54</v>
      </c>
    </row>
    <row r="661" customFormat="false" ht="15" hidden="false" customHeight="false" outlineLevel="0" collapsed="false">
      <c r="A661" s="7" t="n">
        <v>10889441</v>
      </c>
      <c r="B661" s="7" t="s">
        <v>466</v>
      </c>
      <c r="C661" s="7" t="s">
        <v>54</v>
      </c>
      <c r="D661" s="7" t="s">
        <v>93</v>
      </c>
      <c r="E661" s="7" t="s">
        <v>467</v>
      </c>
      <c r="F661" s="7" t="s">
        <v>50</v>
      </c>
      <c r="G661" s="7"/>
      <c r="H661" s="13" t="n">
        <v>43046</v>
      </c>
      <c r="I661" s="10" t="n">
        <v>4591</v>
      </c>
      <c r="J661" s="7" t="s">
        <v>106</v>
      </c>
      <c r="K661" s="10" t="n">
        <f aca="false">IF(I661="","",IF(J661="sq ft",ROUND(I661*0.092903,0),I661))</f>
        <v>427</v>
      </c>
      <c r="L661" s="13" t="n">
        <v>41352</v>
      </c>
      <c r="M661" s="14" t="n">
        <f aca="false">IF(OR(H661="",L661=""),"",ROUND((H661-L661)/30.44,1))</f>
        <v>55.7</v>
      </c>
      <c r="N661" s="7" t="str">
        <f aca="false">IF(AND(E661&lt;&gt;"v2008",ISERROR(SEARCH("Villa",B661))),"Commercial-scale","Residential unit")</f>
        <v>Residential unit</v>
      </c>
      <c r="O661" s="7" t="s">
        <v>54</v>
      </c>
    </row>
    <row r="662" customFormat="false" ht="15" hidden="false" customHeight="false" outlineLevel="0" collapsed="false">
      <c r="A662" s="7" t="n">
        <v>10889445</v>
      </c>
      <c r="B662" s="7" t="s">
        <v>466</v>
      </c>
      <c r="C662" s="7" t="s">
        <v>54</v>
      </c>
      <c r="D662" s="7" t="s">
        <v>93</v>
      </c>
      <c r="E662" s="7" t="s">
        <v>467</v>
      </c>
      <c r="F662" s="7" t="s">
        <v>50</v>
      </c>
      <c r="G662" s="7"/>
      <c r="H662" s="13" t="n">
        <v>43046</v>
      </c>
      <c r="I662" s="10" t="n">
        <v>4833</v>
      </c>
      <c r="J662" s="7" t="s">
        <v>106</v>
      </c>
      <c r="K662" s="10" t="n">
        <f aca="false">IF(I662="","",IF(J662="sq ft",ROUND(I662*0.092903,0),I662))</f>
        <v>449</v>
      </c>
      <c r="L662" s="13" t="n">
        <v>41352</v>
      </c>
      <c r="M662" s="14" t="n">
        <f aca="false">IF(OR(H662="",L662=""),"",ROUND((H662-L662)/30.44,1))</f>
        <v>55.7</v>
      </c>
      <c r="N662" s="7" t="str">
        <f aca="false">IF(AND(E662&lt;&gt;"v2008",ISERROR(SEARCH("Villa",B662))),"Commercial-scale","Residential unit")</f>
        <v>Residential unit</v>
      </c>
      <c r="O662" s="7" t="s">
        <v>54</v>
      </c>
    </row>
    <row r="663" customFormat="false" ht="15" hidden="false" customHeight="false" outlineLevel="0" collapsed="false">
      <c r="A663" s="7" t="n">
        <v>10889447</v>
      </c>
      <c r="B663" s="7" t="s">
        <v>466</v>
      </c>
      <c r="C663" s="7" t="s">
        <v>54</v>
      </c>
      <c r="D663" s="7" t="s">
        <v>93</v>
      </c>
      <c r="E663" s="7" t="s">
        <v>467</v>
      </c>
      <c r="F663" s="7" t="s">
        <v>50</v>
      </c>
      <c r="G663" s="7"/>
      <c r="H663" s="13" t="n">
        <v>43046</v>
      </c>
      <c r="I663" s="10" t="n">
        <v>5192</v>
      </c>
      <c r="J663" s="7" t="s">
        <v>106</v>
      </c>
      <c r="K663" s="10" t="n">
        <f aca="false">IF(I663="","",IF(J663="sq ft",ROUND(I663*0.092903,0),I663))</f>
        <v>482</v>
      </c>
      <c r="L663" s="13" t="n">
        <v>41352</v>
      </c>
      <c r="M663" s="14" t="n">
        <f aca="false">IF(OR(H663="",L663=""),"",ROUND((H663-L663)/30.44,1))</f>
        <v>55.7</v>
      </c>
      <c r="N663" s="7" t="str">
        <f aca="false">IF(AND(E663&lt;&gt;"v2008",ISERROR(SEARCH("Villa",B663))),"Commercial-scale","Residential unit")</f>
        <v>Residential unit</v>
      </c>
      <c r="O663" s="7" t="s">
        <v>54</v>
      </c>
    </row>
    <row r="664" customFormat="false" ht="15" hidden="false" customHeight="false" outlineLevel="0" collapsed="false">
      <c r="A664" s="7" t="n">
        <v>10889451</v>
      </c>
      <c r="B664" s="7" t="s">
        <v>466</v>
      </c>
      <c r="C664" s="7" t="s">
        <v>54</v>
      </c>
      <c r="D664" s="7" t="s">
        <v>93</v>
      </c>
      <c r="E664" s="7" t="s">
        <v>467</v>
      </c>
      <c r="F664" s="7" t="s">
        <v>50</v>
      </c>
      <c r="G664" s="7"/>
      <c r="H664" s="13" t="n">
        <v>43046</v>
      </c>
      <c r="I664" s="10" t="n">
        <v>5192</v>
      </c>
      <c r="J664" s="7" t="s">
        <v>106</v>
      </c>
      <c r="K664" s="10" t="n">
        <f aca="false">IF(I664="","",IF(J664="sq ft",ROUND(I664*0.092903,0),I664))</f>
        <v>482</v>
      </c>
      <c r="L664" s="13" t="n">
        <v>41352</v>
      </c>
      <c r="M664" s="14" t="n">
        <f aca="false">IF(OR(H664="",L664=""),"",ROUND((H664-L664)/30.44,1))</f>
        <v>55.7</v>
      </c>
      <c r="N664" s="7" t="str">
        <f aca="false">IF(AND(E664&lt;&gt;"v2008",ISERROR(SEARCH("Villa",B664))),"Commercial-scale","Residential unit")</f>
        <v>Residential unit</v>
      </c>
      <c r="O664" s="7" t="s">
        <v>54</v>
      </c>
    </row>
    <row r="665" customFormat="false" ht="15" hidden="false" customHeight="false" outlineLevel="0" collapsed="false">
      <c r="A665" s="7" t="n">
        <v>10889469</v>
      </c>
      <c r="B665" s="7" t="s">
        <v>466</v>
      </c>
      <c r="C665" s="7" t="s">
        <v>54</v>
      </c>
      <c r="D665" s="7" t="s">
        <v>93</v>
      </c>
      <c r="E665" s="7" t="s">
        <v>467</v>
      </c>
      <c r="F665" s="7" t="s">
        <v>50</v>
      </c>
      <c r="G665" s="7"/>
      <c r="H665" s="13" t="n">
        <v>43046</v>
      </c>
      <c r="I665" s="10" t="n">
        <v>4591</v>
      </c>
      <c r="J665" s="7" t="s">
        <v>106</v>
      </c>
      <c r="K665" s="10" t="n">
        <f aca="false">IF(I665="","",IF(J665="sq ft",ROUND(I665*0.092903,0),I665))</f>
        <v>427</v>
      </c>
      <c r="L665" s="13" t="n">
        <v>41352</v>
      </c>
      <c r="M665" s="14" t="n">
        <f aca="false">IF(OR(H665="",L665=""),"",ROUND((H665-L665)/30.44,1))</f>
        <v>55.7</v>
      </c>
      <c r="N665" s="7" t="str">
        <f aca="false">IF(AND(E665&lt;&gt;"v2008",ISERROR(SEARCH("Villa",B665))),"Commercial-scale","Residential unit")</f>
        <v>Residential unit</v>
      </c>
      <c r="O665" s="7" t="s">
        <v>54</v>
      </c>
    </row>
    <row r="666" customFormat="false" ht="15" hidden="false" customHeight="false" outlineLevel="0" collapsed="false">
      <c r="A666" s="7" t="n">
        <v>10889483</v>
      </c>
      <c r="B666" s="7" t="s">
        <v>466</v>
      </c>
      <c r="C666" s="7" t="s">
        <v>54</v>
      </c>
      <c r="D666" s="7" t="s">
        <v>93</v>
      </c>
      <c r="E666" s="7" t="s">
        <v>467</v>
      </c>
      <c r="F666" s="7" t="s">
        <v>50</v>
      </c>
      <c r="G666" s="7"/>
      <c r="H666" s="13" t="n">
        <v>43046</v>
      </c>
      <c r="I666" s="10" t="n">
        <v>4430</v>
      </c>
      <c r="J666" s="7" t="s">
        <v>106</v>
      </c>
      <c r="K666" s="10" t="n">
        <f aca="false">IF(I666="","",IF(J666="sq ft",ROUND(I666*0.092903,0),I666))</f>
        <v>412</v>
      </c>
      <c r="L666" s="13" t="n">
        <v>41352</v>
      </c>
      <c r="M666" s="14" t="n">
        <f aca="false">IF(OR(H666="",L666=""),"",ROUND((H666-L666)/30.44,1))</f>
        <v>55.7</v>
      </c>
      <c r="N666" s="7" t="str">
        <f aca="false">IF(AND(E666&lt;&gt;"v2008",ISERROR(SEARCH("Villa",B666))),"Commercial-scale","Residential unit")</f>
        <v>Residential unit</v>
      </c>
      <c r="O666" s="7" t="s">
        <v>54</v>
      </c>
    </row>
    <row r="667" customFormat="false" ht="15" hidden="false" customHeight="false" outlineLevel="0" collapsed="false">
      <c r="A667" s="7" t="n">
        <v>10889485</v>
      </c>
      <c r="B667" s="7" t="s">
        <v>466</v>
      </c>
      <c r="C667" s="7" t="s">
        <v>54</v>
      </c>
      <c r="D667" s="7" t="s">
        <v>93</v>
      </c>
      <c r="E667" s="7" t="s">
        <v>467</v>
      </c>
      <c r="F667" s="7" t="s">
        <v>50</v>
      </c>
      <c r="G667" s="7"/>
      <c r="H667" s="13" t="n">
        <v>43046</v>
      </c>
      <c r="I667" s="10" t="n">
        <v>4430</v>
      </c>
      <c r="J667" s="7" t="s">
        <v>106</v>
      </c>
      <c r="K667" s="10" t="n">
        <f aca="false">IF(I667="","",IF(J667="sq ft",ROUND(I667*0.092903,0),I667))</f>
        <v>412</v>
      </c>
      <c r="L667" s="13" t="n">
        <v>41352</v>
      </c>
      <c r="M667" s="14" t="n">
        <f aca="false">IF(OR(H667="",L667=""),"",ROUND((H667-L667)/30.44,1))</f>
        <v>55.7</v>
      </c>
      <c r="N667" s="7" t="str">
        <f aca="false">IF(AND(E667&lt;&gt;"v2008",ISERROR(SEARCH("Villa",B667))),"Commercial-scale","Residential unit")</f>
        <v>Residential unit</v>
      </c>
      <c r="O667" s="7" t="s">
        <v>54</v>
      </c>
    </row>
    <row r="668" customFormat="false" ht="15" hidden="false" customHeight="false" outlineLevel="0" collapsed="false">
      <c r="A668" s="7" t="n">
        <v>10889488</v>
      </c>
      <c r="B668" s="7" t="s">
        <v>466</v>
      </c>
      <c r="C668" s="7" t="s">
        <v>54</v>
      </c>
      <c r="D668" s="7" t="s">
        <v>93</v>
      </c>
      <c r="E668" s="7" t="s">
        <v>467</v>
      </c>
      <c r="F668" s="7" t="s">
        <v>50</v>
      </c>
      <c r="G668" s="7"/>
      <c r="H668" s="13" t="n">
        <v>43046</v>
      </c>
      <c r="I668" s="10" t="n">
        <v>4430</v>
      </c>
      <c r="J668" s="7" t="s">
        <v>106</v>
      </c>
      <c r="K668" s="10" t="n">
        <f aca="false">IF(I668="","",IF(J668="sq ft",ROUND(I668*0.092903,0),I668))</f>
        <v>412</v>
      </c>
      <c r="L668" s="13" t="n">
        <v>41352</v>
      </c>
      <c r="M668" s="14" t="n">
        <f aca="false">IF(OR(H668="",L668=""),"",ROUND((H668-L668)/30.44,1))</f>
        <v>55.7</v>
      </c>
      <c r="N668" s="7" t="str">
        <f aca="false">IF(AND(E668&lt;&gt;"v2008",ISERROR(SEARCH("Villa",B668))),"Commercial-scale","Residential unit")</f>
        <v>Residential unit</v>
      </c>
      <c r="O668" s="7" t="s">
        <v>54</v>
      </c>
    </row>
    <row r="669" customFormat="false" ht="15" hidden="false" customHeight="false" outlineLevel="0" collapsed="false">
      <c r="A669" s="7" t="n">
        <v>10889490</v>
      </c>
      <c r="B669" s="7" t="s">
        <v>466</v>
      </c>
      <c r="C669" s="7" t="s">
        <v>54</v>
      </c>
      <c r="D669" s="7" t="s">
        <v>93</v>
      </c>
      <c r="E669" s="7" t="s">
        <v>467</v>
      </c>
      <c r="F669" s="7" t="s">
        <v>50</v>
      </c>
      <c r="G669" s="7"/>
      <c r="H669" s="13" t="n">
        <v>43046</v>
      </c>
      <c r="I669" s="10" t="n">
        <v>4430</v>
      </c>
      <c r="J669" s="7" t="s">
        <v>106</v>
      </c>
      <c r="K669" s="10" t="n">
        <f aca="false">IF(I669="","",IF(J669="sq ft",ROUND(I669*0.092903,0),I669))</f>
        <v>412</v>
      </c>
      <c r="L669" s="13" t="n">
        <v>41352</v>
      </c>
      <c r="M669" s="14" t="n">
        <f aca="false">IF(OR(H669="",L669=""),"",ROUND((H669-L669)/30.44,1))</f>
        <v>55.7</v>
      </c>
      <c r="N669" s="7" t="str">
        <f aca="false">IF(AND(E669&lt;&gt;"v2008",ISERROR(SEARCH("Villa",B669))),"Commercial-scale","Residential unit")</f>
        <v>Residential unit</v>
      </c>
      <c r="O669" s="7" t="s">
        <v>54</v>
      </c>
    </row>
    <row r="670" customFormat="false" ht="15" hidden="false" customHeight="false" outlineLevel="0" collapsed="false">
      <c r="A670" s="7" t="n">
        <v>10889492</v>
      </c>
      <c r="B670" s="7" t="s">
        <v>466</v>
      </c>
      <c r="C670" s="7" t="s">
        <v>54</v>
      </c>
      <c r="D670" s="7" t="s">
        <v>93</v>
      </c>
      <c r="E670" s="7" t="s">
        <v>467</v>
      </c>
      <c r="F670" s="7" t="s">
        <v>50</v>
      </c>
      <c r="G670" s="7"/>
      <c r="H670" s="13" t="n">
        <v>43046</v>
      </c>
      <c r="I670" s="10" t="n">
        <v>4430</v>
      </c>
      <c r="J670" s="7" t="s">
        <v>106</v>
      </c>
      <c r="K670" s="10" t="n">
        <f aca="false">IF(I670="","",IF(J670="sq ft",ROUND(I670*0.092903,0),I670))</f>
        <v>412</v>
      </c>
      <c r="L670" s="13" t="n">
        <v>41352</v>
      </c>
      <c r="M670" s="14" t="n">
        <f aca="false">IF(OR(H670="",L670=""),"",ROUND((H670-L670)/30.44,1))</f>
        <v>55.7</v>
      </c>
      <c r="N670" s="7" t="str">
        <f aca="false">IF(AND(E670&lt;&gt;"v2008",ISERROR(SEARCH("Villa",B670))),"Commercial-scale","Residential unit")</f>
        <v>Residential unit</v>
      </c>
      <c r="O670" s="7" t="s">
        <v>54</v>
      </c>
    </row>
    <row r="671" customFormat="false" ht="15" hidden="false" customHeight="false" outlineLevel="0" collapsed="false">
      <c r="A671" s="7" t="n">
        <v>10889507</v>
      </c>
      <c r="B671" s="7" t="s">
        <v>466</v>
      </c>
      <c r="C671" s="7" t="s">
        <v>54</v>
      </c>
      <c r="D671" s="7" t="s">
        <v>93</v>
      </c>
      <c r="E671" s="7" t="s">
        <v>467</v>
      </c>
      <c r="F671" s="7" t="s">
        <v>50</v>
      </c>
      <c r="G671" s="7"/>
      <c r="H671" s="13" t="n">
        <v>43046</v>
      </c>
      <c r="I671" s="10" t="n">
        <v>4833</v>
      </c>
      <c r="J671" s="7" t="s">
        <v>106</v>
      </c>
      <c r="K671" s="10" t="n">
        <f aca="false">IF(I671="","",IF(J671="sq ft",ROUND(I671*0.092903,0),I671))</f>
        <v>449</v>
      </c>
      <c r="L671" s="13" t="n">
        <v>41352</v>
      </c>
      <c r="M671" s="14" t="n">
        <f aca="false">IF(OR(H671="",L671=""),"",ROUND((H671-L671)/30.44,1))</f>
        <v>55.7</v>
      </c>
      <c r="N671" s="7" t="str">
        <f aca="false">IF(AND(E671&lt;&gt;"v2008",ISERROR(SEARCH("Villa",B671))),"Commercial-scale","Residential unit")</f>
        <v>Residential unit</v>
      </c>
      <c r="O671" s="7" t="s">
        <v>54</v>
      </c>
    </row>
    <row r="672" customFormat="false" ht="15" hidden="false" customHeight="false" outlineLevel="0" collapsed="false">
      <c r="A672" s="7" t="n">
        <v>10889793</v>
      </c>
      <c r="B672" s="7" t="s">
        <v>466</v>
      </c>
      <c r="C672" s="7" t="s">
        <v>54</v>
      </c>
      <c r="D672" s="7" t="s">
        <v>93</v>
      </c>
      <c r="E672" s="7" t="s">
        <v>467</v>
      </c>
      <c r="F672" s="7" t="s">
        <v>50</v>
      </c>
      <c r="G672" s="7"/>
      <c r="H672" s="13" t="n">
        <v>43046</v>
      </c>
      <c r="I672" s="10" t="n">
        <v>2474</v>
      </c>
      <c r="J672" s="7" t="s">
        <v>106</v>
      </c>
      <c r="K672" s="10" t="n">
        <f aca="false">IF(I672="","",IF(J672="sq ft",ROUND(I672*0.092903,0),I672))</f>
        <v>230</v>
      </c>
      <c r="L672" s="13" t="n">
        <v>41352</v>
      </c>
      <c r="M672" s="14" t="n">
        <f aca="false">IF(OR(H672="",L672=""),"",ROUND((H672-L672)/30.44,1))</f>
        <v>55.7</v>
      </c>
      <c r="N672" s="7" t="str">
        <f aca="false">IF(AND(E672&lt;&gt;"v2008",ISERROR(SEARCH("Villa",B672))),"Commercial-scale","Residential unit")</f>
        <v>Residential unit</v>
      </c>
      <c r="O672" s="7" t="s">
        <v>54</v>
      </c>
    </row>
    <row r="673" customFormat="false" ht="15" hidden="false" customHeight="false" outlineLevel="0" collapsed="false">
      <c r="A673" s="7" t="n">
        <v>10889768</v>
      </c>
      <c r="B673" s="7" t="s">
        <v>466</v>
      </c>
      <c r="C673" s="7" t="s">
        <v>54</v>
      </c>
      <c r="D673" s="7" t="s">
        <v>93</v>
      </c>
      <c r="E673" s="7" t="s">
        <v>467</v>
      </c>
      <c r="F673" s="7" t="s">
        <v>50</v>
      </c>
      <c r="G673" s="7"/>
      <c r="H673" s="13" t="n">
        <v>43046</v>
      </c>
      <c r="I673" s="10" t="n">
        <v>2028</v>
      </c>
      <c r="J673" s="7" t="s">
        <v>106</v>
      </c>
      <c r="K673" s="10" t="n">
        <f aca="false">IF(I673="","",IF(J673="sq ft",ROUND(I673*0.092903,0),I673))</f>
        <v>188</v>
      </c>
      <c r="L673" s="13" t="n">
        <v>41352</v>
      </c>
      <c r="M673" s="14" t="n">
        <f aca="false">IF(OR(H673="",L673=""),"",ROUND((H673-L673)/30.44,1))</f>
        <v>55.7</v>
      </c>
      <c r="N673" s="7" t="str">
        <f aca="false">IF(AND(E673&lt;&gt;"v2008",ISERROR(SEARCH("Villa",B673))),"Commercial-scale","Residential unit")</f>
        <v>Residential unit</v>
      </c>
      <c r="O673" s="7" t="s">
        <v>54</v>
      </c>
    </row>
    <row r="674" customFormat="false" ht="15" hidden="false" customHeight="false" outlineLevel="0" collapsed="false">
      <c r="A674" s="7" t="n">
        <v>10889861</v>
      </c>
      <c r="B674" s="7" t="s">
        <v>466</v>
      </c>
      <c r="C674" s="7" t="s">
        <v>54</v>
      </c>
      <c r="D674" s="7" t="s">
        <v>93</v>
      </c>
      <c r="E674" s="7" t="s">
        <v>467</v>
      </c>
      <c r="F674" s="7" t="s">
        <v>50</v>
      </c>
      <c r="G674" s="7"/>
      <c r="H674" s="13" t="n">
        <v>43046</v>
      </c>
      <c r="I674" s="10" t="n">
        <v>2646</v>
      </c>
      <c r="J674" s="7" t="s">
        <v>106</v>
      </c>
      <c r="K674" s="10" t="n">
        <f aca="false">IF(I674="","",IF(J674="sq ft",ROUND(I674*0.092903,0),I674))</f>
        <v>246</v>
      </c>
      <c r="L674" s="13" t="n">
        <v>41352</v>
      </c>
      <c r="M674" s="14" t="n">
        <f aca="false">IF(OR(H674="",L674=""),"",ROUND((H674-L674)/30.44,1))</f>
        <v>55.7</v>
      </c>
      <c r="N674" s="7" t="str">
        <f aca="false">IF(AND(E674&lt;&gt;"v2008",ISERROR(SEARCH("Villa",B674))),"Commercial-scale","Residential unit")</f>
        <v>Residential unit</v>
      </c>
      <c r="O674" s="7" t="s">
        <v>54</v>
      </c>
    </row>
    <row r="675" customFormat="false" ht="15" hidden="false" customHeight="false" outlineLevel="0" collapsed="false">
      <c r="A675" s="7" t="n">
        <v>10889733</v>
      </c>
      <c r="B675" s="7" t="s">
        <v>466</v>
      </c>
      <c r="C675" s="7" t="s">
        <v>54</v>
      </c>
      <c r="D675" s="7" t="s">
        <v>93</v>
      </c>
      <c r="E675" s="7" t="s">
        <v>467</v>
      </c>
      <c r="F675" s="7" t="s">
        <v>50</v>
      </c>
      <c r="G675" s="7"/>
      <c r="H675" s="13" t="n">
        <v>43046</v>
      </c>
      <c r="I675" s="10" t="n">
        <v>4430</v>
      </c>
      <c r="J675" s="7" t="s">
        <v>106</v>
      </c>
      <c r="K675" s="10" t="n">
        <f aca="false">IF(I675="","",IF(J675="sq ft",ROUND(I675*0.092903,0),I675))</f>
        <v>412</v>
      </c>
      <c r="L675" s="13" t="n">
        <v>41352</v>
      </c>
      <c r="M675" s="14" t="n">
        <f aca="false">IF(OR(H675="",L675=""),"",ROUND((H675-L675)/30.44,1))</f>
        <v>55.7</v>
      </c>
      <c r="N675" s="7" t="str">
        <f aca="false">IF(AND(E675&lt;&gt;"v2008",ISERROR(SEARCH("Villa",B675))),"Commercial-scale","Residential unit")</f>
        <v>Residential unit</v>
      </c>
      <c r="O675" s="7" t="s">
        <v>54</v>
      </c>
    </row>
    <row r="676" customFormat="false" ht="15" hidden="false" customHeight="false" outlineLevel="0" collapsed="false">
      <c r="A676" s="7" t="n">
        <v>10889541</v>
      </c>
      <c r="B676" s="7" t="s">
        <v>466</v>
      </c>
      <c r="C676" s="7" t="s">
        <v>54</v>
      </c>
      <c r="D676" s="7" t="s">
        <v>93</v>
      </c>
      <c r="E676" s="7" t="s">
        <v>467</v>
      </c>
      <c r="F676" s="7" t="s">
        <v>50</v>
      </c>
      <c r="G676" s="7"/>
      <c r="H676" s="13" t="n">
        <v>43046</v>
      </c>
      <c r="I676" s="10" t="n">
        <v>4833</v>
      </c>
      <c r="J676" s="7" t="s">
        <v>106</v>
      </c>
      <c r="K676" s="10" t="n">
        <f aca="false">IF(I676="","",IF(J676="sq ft",ROUND(I676*0.092903,0),I676))</f>
        <v>449</v>
      </c>
      <c r="L676" s="13" t="n">
        <v>41352</v>
      </c>
      <c r="M676" s="14" t="n">
        <f aca="false">IF(OR(H676="",L676=""),"",ROUND((H676-L676)/30.44,1))</f>
        <v>55.7</v>
      </c>
      <c r="N676" s="7" t="str">
        <f aca="false">IF(AND(E676&lt;&gt;"v2008",ISERROR(SEARCH("Villa",B676))),"Commercial-scale","Residential unit")</f>
        <v>Residential unit</v>
      </c>
      <c r="O676" s="7" t="s">
        <v>54</v>
      </c>
    </row>
    <row r="677" customFormat="false" ht="15" hidden="false" customHeight="false" outlineLevel="0" collapsed="false">
      <c r="A677" s="7" t="n">
        <v>10889769</v>
      </c>
      <c r="B677" s="7" t="s">
        <v>466</v>
      </c>
      <c r="C677" s="7" t="s">
        <v>54</v>
      </c>
      <c r="D677" s="7" t="s">
        <v>93</v>
      </c>
      <c r="E677" s="7" t="s">
        <v>467</v>
      </c>
      <c r="F677" s="7" t="s">
        <v>50</v>
      </c>
      <c r="G677" s="7"/>
      <c r="H677" s="13" t="n">
        <v>43046</v>
      </c>
      <c r="I677" s="10" t="n">
        <v>2474</v>
      </c>
      <c r="J677" s="7" t="s">
        <v>106</v>
      </c>
      <c r="K677" s="10" t="n">
        <f aca="false">IF(I677="","",IF(J677="sq ft",ROUND(I677*0.092903,0),I677))</f>
        <v>230</v>
      </c>
      <c r="L677" s="13" t="n">
        <v>41352</v>
      </c>
      <c r="M677" s="14" t="n">
        <f aca="false">IF(OR(H677="",L677=""),"",ROUND((H677-L677)/30.44,1))</f>
        <v>55.7</v>
      </c>
      <c r="N677" s="7" t="str">
        <f aca="false">IF(AND(E677&lt;&gt;"v2008",ISERROR(SEARCH("Villa",B677))),"Commercial-scale","Residential unit")</f>
        <v>Residential unit</v>
      </c>
      <c r="O677" s="7" t="s">
        <v>54</v>
      </c>
    </row>
    <row r="678" customFormat="false" ht="15" hidden="false" customHeight="false" outlineLevel="0" collapsed="false">
      <c r="A678" s="7" t="n">
        <v>10889765</v>
      </c>
      <c r="B678" s="7" t="s">
        <v>466</v>
      </c>
      <c r="C678" s="7" t="s">
        <v>54</v>
      </c>
      <c r="D678" s="7" t="s">
        <v>93</v>
      </c>
      <c r="E678" s="7" t="s">
        <v>467</v>
      </c>
      <c r="F678" s="7" t="s">
        <v>50</v>
      </c>
      <c r="G678" s="7"/>
      <c r="H678" s="13" t="n">
        <v>43046</v>
      </c>
      <c r="I678" s="10" t="n">
        <v>2028</v>
      </c>
      <c r="J678" s="7" t="s">
        <v>106</v>
      </c>
      <c r="K678" s="10" t="n">
        <f aca="false">IF(I678="","",IF(J678="sq ft",ROUND(I678*0.092903,0),I678))</f>
        <v>188</v>
      </c>
      <c r="L678" s="13" t="n">
        <v>41352</v>
      </c>
      <c r="M678" s="14" t="n">
        <f aca="false">IF(OR(H678="",L678=""),"",ROUND((H678-L678)/30.44,1))</f>
        <v>55.7</v>
      </c>
      <c r="N678" s="7" t="str">
        <f aca="false">IF(AND(E678&lt;&gt;"v2008",ISERROR(SEARCH("Villa",B678))),"Commercial-scale","Residential unit")</f>
        <v>Residential unit</v>
      </c>
      <c r="O678" s="7" t="s">
        <v>54</v>
      </c>
    </row>
    <row r="679" customFormat="false" ht="15" hidden="false" customHeight="false" outlineLevel="0" collapsed="false">
      <c r="A679" s="7" t="n">
        <v>10889697</v>
      </c>
      <c r="B679" s="7" t="s">
        <v>466</v>
      </c>
      <c r="C679" s="7" t="s">
        <v>54</v>
      </c>
      <c r="D679" s="7" t="s">
        <v>93</v>
      </c>
      <c r="E679" s="7" t="s">
        <v>467</v>
      </c>
      <c r="F679" s="7" t="s">
        <v>50</v>
      </c>
      <c r="G679" s="7"/>
      <c r="H679" s="13" t="n">
        <v>43046</v>
      </c>
      <c r="I679" s="10" t="n">
        <v>4171</v>
      </c>
      <c r="J679" s="7" t="s">
        <v>106</v>
      </c>
      <c r="K679" s="10" t="n">
        <f aca="false">IF(I679="","",IF(J679="sq ft",ROUND(I679*0.092903,0),I679))</f>
        <v>387</v>
      </c>
      <c r="L679" s="13" t="n">
        <v>41352</v>
      </c>
      <c r="M679" s="14" t="n">
        <f aca="false">IF(OR(H679="",L679=""),"",ROUND((H679-L679)/30.44,1))</f>
        <v>55.7</v>
      </c>
      <c r="N679" s="7" t="str">
        <f aca="false">IF(AND(E679&lt;&gt;"v2008",ISERROR(SEARCH("Villa",B679))),"Commercial-scale","Residential unit")</f>
        <v>Residential unit</v>
      </c>
      <c r="O679" s="7" t="s">
        <v>54</v>
      </c>
    </row>
    <row r="680" customFormat="false" ht="15" hidden="false" customHeight="false" outlineLevel="0" collapsed="false">
      <c r="A680" s="7" t="n">
        <v>10889717</v>
      </c>
      <c r="B680" s="7" t="s">
        <v>466</v>
      </c>
      <c r="C680" s="7" t="s">
        <v>54</v>
      </c>
      <c r="D680" s="7" t="s">
        <v>93</v>
      </c>
      <c r="E680" s="7" t="s">
        <v>467</v>
      </c>
      <c r="F680" s="7" t="s">
        <v>50</v>
      </c>
      <c r="G680" s="7"/>
      <c r="H680" s="13" t="n">
        <v>43046</v>
      </c>
      <c r="I680" s="10" t="n">
        <v>4430</v>
      </c>
      <c r="J680" s="7" t="s">
        <v>106</v>
      </c>
      <c r="K680" s="10" t="n">
        <f aca="false">IF(I680="","",IF(J680="sq ft",ROUND(I680*0.092903,0),I680))</f>
        <v>412</v>
      </c>
      <c r="L680" s="13" t="n">
        <v>41352</v>
      </c>
      <c r="M680" s="14" t="n">
        <f aca="false">IF(OR(H680="",L680=""),"",ROUND((H680-L680)/30.44,1))</f>
        <v>55.7</v>
      </c>
      <c r="N680" s="7" t="str">
        <f aca="false">IF(AND(E680&lt;&gt;"v2008",ISERROR(SEARCH("Villa",B680))),"Commercial-scale","Residential unit")</f>
        <v>Residential unit</v>
      </c>
      <c r="O680" s="7" t="s">
        <v>54</v>
      </c>
    </row>
    <row r="681" customFormat="false" ht="15" hidden="false" customHeight="false" outlineLevel="0" collapsed="false">
      <c r="A681" s="7" t="n">
        <v>10889720</v>
      </c>
      <c r="B681" s="7" t="s">
        <v>466</v>
      </c>
      <c r="C681" s="7" t="s">
        <v>54</v>
      </c>
      <c r="D681" s="7" t="s">
        <v>93</v>
      </c>
      <c r="E681" s="7" t="s">
        <v>467</v>
      </c>
      <c r="F681" s="7" t="s">
        <v>50</v>
      </c>
      <c r="G681" s="7"/>
      <c r="H681" s="13" t="n">
        <v>43046</v>
      </c>
      <c r="I681" s="10" t="n">
        <v>4171</v>
      </c>
      <c r="J681" s="7" t="s">
        <v>106</v>
      </c>
      <c r="K681" s="10" t="n">
        <f aca="false">IF(I681="","",IF(J681="sq ft",ROUND(I681*0.092903,0),I681))</f>
        <v>387</v>
      </c>
      <c r="L681" s="13" t="n">
        <v>41352</v>
      </c>
      <c r="M681" s="14" t="n">
        <f aca="false">IF(OR(H681="",L681=""),"",ROUND((H681-L681)/30.44,1))</f>
        <v>55.7</v>
      </c>
      <c r="N681" s="7" t="str">
        <f aca="false">IF(AND(E681&lt;&gt;"v2008",ISERROR(SEARCH("Villa",B681))),"Commercial-scale","Residential unit")</f>
        <v>Residential unit</v>
      </c>
      <c r="O681" s="7" t="s">
        <v>54</v>
      </c>
    </row>
    <row r="682" customFormat="false" ht="15" hidden="false" customHeight="false" outlineLevel="0" collapsed="false">
      <c r="A682" s="7" t="n">
        <v>10889732</v>
      </c>
      <c r="B682" s="7" t="s">
        <v>466</v>
      </c>
      <c r="C682" s="7" t="s">
        <v>54</v>
      </c>
      <c r="D682" s="7" t="s">
        <v>93</v>
      </c>
      <c r="E682" s="7" t="s">
        <v>467</v>
      </c>
      <c r="F682" s="7" t="s">
        <v>50</v>
      </c>
      <c r="G682" s="7"/>
      <c r="H682" s="13" t="n">
        <v>43046</v>
      </c>
      <c r="I682" s="10" t="n">
        <v>4430</v>
      </c>
      <c r="J682" s="7" t="s">
        <v>106</v>
      </c>
      <c r="K682" s="10" t="n">
        <f aca="false">IF(I682="","",IF(J682="sq ft",ROUND(I682*0.092903,0),I682))</f>
        <v>412</v>
      </c>
      <c r="L682" s="13" t="n">
        <v>41352</v>
      </c>
      <c r="M682" s="14" t="n">
        <f aca="false">IF(OR(H682="",L682=""),"",ROUND((H682-L682)/30.44,1))</f>
        <v>55.7</v>
      </c>
      <c r="N682" s="7" t="str">
        <f aca="false">IF(AND(E682&lt;&gt;"v2008",ISERROR(SEARCH("Villa",B682))),"Commercial-scale","Residential unit")</f>
        <v>Residential unit</v>
      </c>
      <c r="O682" s="7" t="s">
        <v>54</v>
      </c>
    </row>
    <row r="683" customFormat="false" ht="15" hidden="false" customHeight="false" outlineLevel="0" collapsed="false">
      <c r="A683" s="7" t="n">
        <v>10890150</v>
      </c>
      <c r="B683" s="7" t="s">
        <v>466</v>
      </c>
      <c r="C683" s="7" t="s">
        <v>54</v>
      </c>
      <c r="D683" s="7" t="s">
        <v>93</v>
      </c>
      <c r="E683" s="7" t="s">
        <v>467</v>
      </c>
      <c r="F683" s="7" t="s">
        <v>50</v>
      </c>
      <c r="G683" s="7"/>
      <c r="H683" s="13" t="n">
        <v>43046</v>
      </c>
      <c r="I683" s="10" t="n">
        <v>2646</v>
      </c>
      <c r="J683" s="7" t="s">
        <v>106</v>
      </c>
      <c r="K683" s="10" t="n">
        <f aca="false">IF(I683="","",IF(J683="sq ft",ROUND(I683*0.092903,0),I683))</f>
        <v>246</v>
      </c>
      <c r="L683" s="13" t="n">
        <v>41568</v>
      </c>
      <c r="M683" s="14" t="n">
        <f aca="false">IF(OR(H683="",L683=""),"",ROUND((H683-L683)/30.44,1))</f>
        <v>48.6</v>
      </c>
      <c r="N683" s="7" t="str">
        <f aca="false">IF(AND(E683&lt;&gt;"v2008",ISERROR(SEARCH("Villa",B683))),"Commercial-scale","Residential unit")</f>
        <v>Residential unit</v>
      </c>
      <c r="O683" s="7" t="s">
        <v>54</v>
      </c>
    </row>
    <row r="684" customFormat="false" ht="15" hidden="false" customHeight="false" outlineLevel="0" collapsed="false">
      <c r="A684" s="7" t="n">
        <v>10889772</v>
      </c>
      <c r="B684" s="7" t="s">
        <v>466</v>
      </c>
      <c r="C684" s="7" t="s">
        <v>54</v>
      </c>
      <c r="D684" s="7" t="s">
        <v>93</v>
      </c>
      <c r="E684" s="7" t="s">
        <v>467</v>
      </c>
      <c r="F684" s="7" t="s">
        <v>50</v>
      </c>
      <c r="G684" s="7"/>
      <c r="H684" s="13" t="n">
        <v>43046</v>
      </c>
      <c r="I684" s="10" t="n">
        <v>2028</v>
      </c>
      <c r="J684" s="7" t="s">
        <v>106</v>
      </c>
      <c r="K684" s="10" t="n">
        <f aca="false">IF(I684="","",IF(J684="sq ft",ROUND(I684*0.092903,0),I684))</f>
        <v>188</v>
      </c>
      <c r="L684" s="13" t="n">
        <v>41352</v>
      </c>
      <c r="M684" s="14" t="n">
        <f aca="false">IF(OR(H684="",L684=""),"",ROUND((H684-L684)/30.44,1))</f>
        <v>55.7</v>
      </c>
      <c r="N684" s="7" t="str">
        <f aca="false">IF(AND(E684&lt;&gt;"v2008",ISERROR(SEARCH("Villa",B684))),"Commercial-scale","Residential unit")</f>
        <v>Residential unit</v>
      </c>
      <c r="O684" s="7" t="s">
        <v>54</v>
      </c>
    </row>
    <row r="685" customFormat="false" ht="15" hidden="false" customHeight="false" outlineLevel="0" collapsed="false">
      <c r="A685" s="7" t="n">
        <v>10890145</v>
      </c>
      <c r="B685" s="7" t="s">
        <v>466</v>
      </c>
      <c r="C685" s="7" t="s">
        <v>54</v>
      </c>
      <c r="D685" s="7" t="s">
        <v>93</v>
      </c>
      <c r="E685" s="7" t="s">
        <v>467</v>
      </c>
      <c r="F685" s="7" t="s">
        <v>50</v>
      </c>
      <c r="G685" s="7"/>
      <c r="H685" s="13" t="n">
        <v>43046</v>
      </c>
      <c r="I685" s="10" t="n">
        <v>2646</v>
      </c>
      <c r="J685" s="7" t="s">
        <v>106</v>
      </c>
      <c r="K685" s="10" t="n">
        <f aca="false">IF(I685="","",IF(J685="sq ft",ROUND(I685*0.092903,0),I685))</f>
        <v>246</v>
      </c>
      <c r="L685" s="13" t="n">
        <v>41568</v>
      </c>
      <c r="M685" s="14" t="n">
        <f aca="false">IF(OR(H685="",L685=""),"",ROUND((H685-L685)/30.44,1))</f>
        <v>48.6</v>
      </c>
      <c r="N685" s="7" t="str">
        <f aca="false">IF(AND(E685&lt;&gt;"v2008",ISERROR(SEARCH("Villa",B685))),"Commercial-scale","Residential unit")</f>
        <v>Residential unit</v>
      </c>
      <c r="O685" s="7" t="s">
        <v>54</v>
      </c>
    </row>
    <row r="686" customFormat="false" ht="15" hidden="false" customHeight="false" outlineLevel="0" collapsed="false">
      <c r="A686" s="7" t="n">
        <v>10890157</v>
      </c>
      <c r="B686" s="7" t="s">
        <v>466</v>
      </c>
      <c r="C686" s="7" t="s">
        <v>54</v>
      </c>
      <c r="D686" s="7" t="s">
        <v>93</v>
      </c>
      <c r="E686" s="7" t="s">
        <v>467</v>
      </c>
      <c r="F686" s="7" t="s">
        <v>50</v>
      </c>
      <c r="G686" s="7"/>
      <c r="H686" s="13" t="n">
        <v>43046</v>
      </c>
      <c r="I686" s="10" t="n">
        <v>2646</v>
      </c>
      <c r="J686" s="7" t="s">
        <v>106</v>
      </c>
      <c r="K686" s="10" t="n">
        <f aca="false">IF(I686="","",IF(J686="sq ft",ROUND(I686*0.092903,0),I686))</f>
        <v>246</v>
      </c>
      <c r="L686" s="13" t="n">
        <v>41568</v>
      </c>
      <c r="M686" s="14" t="n">
        <f aca="false">IF(OR(H686="",L686=""),"",ROUND((H686-L686)/30.44,1))</f>
        <v>48.6</v>
      </c>
      <c r="N686" s="7" t="str">
        <f aca="false">IF(AND(E686&lt;&gt;"v2008",ISERROR(SEARCH("Villa",B686))),"Commercial-scale","Residential unit")</f>
        <v>Residential unit</v>
      </c>
      <c r="O686" s="7" t="s">
        <v>54</v>
      </c>
    </row>
    <row r="687" customFormat="false" ht="15" hidden="false" customHeight="false" outlineLevel="0" collapsed="false">
      <c r="A687" s="7" t="n">
        <v>10887519</v>
      </c>
      <c r="B687" s="7" t="s">
        <v>466</v>
      </c>
      <c r="C687" s="7" t="s">
        <v>54</v>
      </c>
      <c r="D687" s="7" t="s">
        <v>93</v>
      </c>
      <c r="E687" s="7" t="s">
        <v>467</v>
      </c>
      <c r="F687" s="7" t="s">
        <v>50</v>
      </c>
      <c r="G687" s="7"/>
      <c r="H687" s="13" t="n">
        <v>43046</v>
      </c>
      <c r="I687" s="10" t="n">
        <v>4591</v>
      </c>
      <c r="J687" s="7" t="s">
        <v>106</v>
      </c>
      <c r="K687" s="10" t="n">
        <f aca="false">IF(I687="","",IF(J687="sq ft",ROUND(I687*0.092903,0),I687))</f>
        <v>427</v>
      </c>
      <c r="L687" s="13" t="n">
        <v>41568</v>
      </c>
      <c r="M687" s="14" t="n">
        <f aca="false">IF(OR(H687="",L687=""),"",ROUND((H687-L687)/30.44,1))</f>
        <v>48.6</v>
      </c>
      <c r="N687" s="7" t="str">
        <f aca="false">IF(AND(E687&lt;&gt;"v2008",ISERROR(SEARCH("Villa",B687))),"Commercial-scale","Residential unit")</f>
        <v>Residential unit</v>
      </c>
      <c r="O687" s="7" t="s">
        <v>54</v>
      </c>
    </row>
    <row r="688" customFormat="false" ht="15" hidden="false" customHeight="false" outlineLevel="0" collapsed="false">
      <c r="A688" s="7" t="n">
        <v>10887450</v>
      </c>
      <c r="B688" s="7" t="s">
        <v>466</v>
      </c>
      <c r="C688" s="7" t="s">
        <v>54</v>
      </c>
      <c r="D688" s="7" t="s">
        <v>93</v>
      </c>
      <c r="E688" s="7" t="s">
        <v>467</v>
      </c>
      <c r="F688" s="7" t="s">
        <v>50</v>
      </c>
      <c r="G688" s="7"/>
      <c r="H688" s="13" t="n">
        <v>43046</v>
      </c>
      <c r="I688" s="10" t="n">
        <v>4824</v>
      </c>
      <c r="J688" s="7" t="s">
        <v>106</v>
      </c>
      <c r="K688" s="10" t="n">
        <f aca="false">IF(I688="","",IF(J688="sq ft",ROUND(I688*0.092903,0),I688))</f>
        <v>448</v>
      </c>
      <c r="L688" s="13" t="n">
        <v>41568</v>
      </c>
      <c r="M688" s="14" t="n">
        <f aca="false">IF(OR(H688="",L688=""),"",ROUND((H688-L688)/30.44,1))</f>
        <v>48.6</v>
      </c>
      <c r="N688" s="7" t="str">
        <f aca="false">IF(AND(E688&lt;&gt;"v2008",ISERROR(SEARCH("Villa",B688))),"Commercial-scale","Residential unit")</f>
        <v>Residential unit</v>
      </c>
      <c r="O688" s="7" t="s">
        <v>54</v>
      </c>
    </row>
    <row r="689" customFormat="false" ht="15" hidden="false" customHeight="false" outlineLevel="0" collapsed="false">
      <c r="A689" s="7" t="n">
        <v>10890173</v>
      </c>
      <c r="B689" s="7" t="s">
        <v>466</v>
      </c>
      <c r="C689" s="7" t="s">
        <v>54</v>
      </c>
      <c r="D689" s="7" t="s">
        <v>93</v>
      </c>
      <c r="E689" s="7" t="s">
        <v>467</v>
      </c>
      <c r="F689" s="7" t="s">
        <v>50</v>
      </c>
      <c r="G689" s="7"/>
      <c r="H689" s="13" t="n">
        <v>43046</v>
      </c>
      <c r="I689" s="10" t="n">
        <v>2646</v>
      </c>
      <c r="J689" s="7" t="s">
        <v>106</v>
      </c>
      <c r="K689" s="10" t="n">
        <f aca="false">IF(I689="","",IF(J689="sq ft",ROUND(I689*0.092903,0),I689))</f>
        <v>246</v>
      </c>
      <c r="L689" s="13" t="n">
        <v>41568</v>
      </c>
      <c r="M689" s="14" t="n">
        <f aca="false">IF(OR(H689="",L689=""),"",ROUND((H689-L689)/30.44,1))</f>
        <v>48.6</v>
      </c>
      <c r="N689" s="7" t="str">
        <f aca="false">IF(AND(E689&lt;&gt;"v2008",ISERROR(SEARCH("Villa",B689))),"Commercial-scale","Residential unit")</f>
        <v>Residential unit</v>
      </c>
      <c r="O689" s="7" t="s">
        <v>54</v>
      </c>
    </row>
    <row r="690" customFormat="false" ht="15" hidden="false" customHeight="false" outlineLevel="0" collapsed="false">
      <c r="A690" s="7" t="n">
        <v>10890172</v>
      </c>
      <c r="B690" s="7" t="s">
        <v>466</v>
      </c>
      <c r="C690" s="7" t="s">
        <v>54</v>
      </c>
      <c r="D690" s="7" t="s">
        <v>93</v>
      </c>
      <c r="E690" s="7" t="s">
        <v>467</v>
      </c>
      <c r="F690" s="7" t="s">
        <v>50</v>
      </c>
      <c r="G690" s="7"/>
      <c r="H690" s="13" t="n">
        <v>43046</v>
      </c>
      <c r="I690" s="10" t="n">
        <v>3090</v>
      </c>
      <c r="J690" s="7" t="s">
        <v>106</v>
      </c>
      <c r="K690" s="10" t="n">
        <f aca="false">IF(I690="","",IF(J690="sq ft",ROUND(I690*0.092903,0),I690))</f>
        <v>287</v>
      </c>
      <c r="L690" s="13" t="n">
        <v>41568</v>
      </c>
      <c r="M690" s="14" t="n">
        <f aca="false">IF(OR(H690="",L690=""),"",ROUND((H690-L690)/30.44,1))</f>
        <v>48.6</v>
      </c>
      <c r="N690" s="7" t="str">
        <f aca="false">IF(AND(E690&lt;&gt;"v2008",ISERROR(SEARCH("Villa",B690))),"Commercial-scale","Residential unit")</f>
        <v>Residential unit</v>
      </c>
      <c r="O690" s="7" t="s">
        <v>54</v>
      </c>
    </row>
    <row r="691" customFormat="false" ht="15" hidden="false" customHeight="false" outlineLevel="0" collapsed="false">
      <c r="A691" s="7" t="n">
        <v>10890168</v>
      </c>
      <c r="B691" s="7" t="s">
        <v>466</v>
      </c>
      <c r="C691" s="7" t="s">
        <v>54</v>
      </c>
      <c r="D691" s="7" t="s">
        <v>93</v>
      </c>
      <c r="E691" s="7" t="s">
        <v>467</v>
      </c>
      <c r="F691" s="7" t="s">
        <v>50</v>
      </c>
      <c r="G691" s="7"/>
      <c r="H691" s="13" t="n">
        <v>43046</v>
      </c>
      <c r="I691" s="10" t="n">
        <v>3090</v>
      </c>
      <c r="J691" s="7" t="s">
        <v>106</v>
      </c>
      <c r="K691" s="10" t="n">
        <f aca="false">IF(I691="","",IF(J691="sq ft",ROUND(I691*0.092903,0),I691))</f>
        <v>287</v>
      </c>
      <c r="L691" s="13" t="n">
        <v>41568</v>
      </c>
      <c r="M691" s="14" t="n">
        <f aca="false">IF(OR(H691="",L691=""),"",ROUND((H691-L691)/30.44,1))</f>
        <v>48.6</v>
      </c>
      <c r="N691" s="7" t="str">
        <f aca="false">IF(AND(E691&lt;&gt;"v2008",ISERROR(SEARCH("Villa",B691))),"Commercial-scale","Residential unit")</f>
        <v>Residential unit</v>
      </c>
      <c r="O691" s="7" t="s">
        <v>54</v>
      </c>
    </row>
    <row r="692" customFormat="false" ht="15" hidden="false" customHeight="false" outlineLevel="0" collapsed="false">
      <c r="A692" s="7" t="n">
        <v>10889515</v>
      </c>
      <c r="B692" s="7" t="s">
        <v>466</v>
      </c>
      <c r="C692" s="7" t="s">
        <v>54</v>
      </c>
      <c r="D692" s="7" t="s">
        <v>93</v>
      </c>
      <c r="E692" s="7" t="s">
        <v>467</v>
      </c>
      <c r="F692" s="7" t="s">
        <v>50</v>
      </c>
      <c r="G692" s="7"/>
      <c r="H692" s="13" t="n">
        <v>43046</v>
      </c>
      <c r="I692" s="10" t="n">
        <v>4833</v>
      </c>
      <c r="J692" s="7" t="s">
        <v>106</v>
      </c>
      <c r="K692" s="10" t="n">
        <f aca="false">IF(I692="","",IF(J692="sq ft",ROUND(I692*0.092903,0),I692))</f>
        <v>449</v>
      </c>
      <c r="L692" s="13" t="n">
        <v>41352</v>
      </c>
      <c r="M692" s="14" t="n">
        <f aca="false">IF(OR(H692="",L692=""),"",ROUND((H692-L692)/30.44,1))</f>
        <v>55.7</v>
      </c>
      <c r="N692" s="7" t="str">
        <f aca="false">IF(AND(E692&lt;&gt;"v2008",ISERROR(SEARCH("Villa",B692))),"Commercial-scale","Residential unit")</f>
        <v>Residential unit</v>
      </c>
      <c r="O692" s="7" t="s">
        <v>54</v>
      </c>
    </row>
    <row r="693" customFormat="false" ht="15" hidden="false" customHeight="false" outlineLevel="0" collapsed="false">
      <c r="A693" s="7" t="n">
        <v>10889510</v>
      </c>
      <c r="B693" s="7" t="s">
        <v>466</v>
      </c>
      <c r="C693" s="7" t="s">
        <v>54</v>
      </c>
      <c r="D693" s="7" t="s">
        <v>93</v>
      </c>
      <c r="E693" s="7" t="s">
        <v>467</v>
      </c>
      <c r="F693" s="7" t="s">
        <v>50</v>
      </c>
      <c r="G693" s="7"/>
      <c r="H693" s="13" t="n">
        <v>43046</v>
      </c>
      <c r="I693" s="10" t="n">
        <v>4833</v>
      </c>
      <c r="J693" s="7" t="s">
        <v>106</v>
      </c>
      <c r="K693" s="10" t="n">
        <f aca="false">IF(I693="","",IF(J693="sq ft",ROUND(I693*0.092903,0),I693))</f>
        <v>449</v>
      </c>
      <c r="L693" s="13" t="n">
        <v>41352</v>
      </c>
      <c r="M693" s="14" t="n">
        <f aca="false">IF(OR(H693="",L693=""),"",ROUND((H693-L693)/30.44,1))</f>
        <v>55.7</v>
      </c>
      <c r="N693" s="7" t="str">
        <f aca="false">IF(AND(E693&lt;&gt;"v2008",ISERROR(SEARCH("Villa",B693))),"Commercial-scale","Residential unit")</f>
        <v>Residential unit</v>
      </c>
      <c r="O693" s="7" t="s">
        <v>54</v>
      </c>
    </row>
    <row r="694" customFormat="false" ht="15" hidden="false" customHeight="false" outlineLevel="0" collapsed="false">
      <c r="A694" s="7" t="n">
        <v>10889509</v>
      </c>
      <c r="B694" s="7" t="s">
        <v>466</v>
      </c>
      <c r="C694" s="7" t="s">
        <v>54</v>
      </c>
      <c r="D694" s="7" t="s">
        <v>93</v>
      </c>
      <c r="E694" s="7" t="s">
        <v>467</v>
      </c>
      <c r="F694" s="7" t="s">
        <v>50</v>
      </c>
      <c r="G694" s="7"/>
      <c r="H694" s="13" t="n">
        <v>43046</v>
      </c>
      <c r="I694" s="10" t="n">
        <v>4833</v>
      </c>
      <c r="J694" s="7" t="s">
        <v>106</v>
      </c>
      <c r="K694" s="10" t="n">
        <f aca="false">IF(I694="","",IF(J694="sq ft",ROUND(I694*0.092903,0),I694))</f>
        <v>449</v>
      </c>
      <c r="L694" s="13" t="n">
        <v>41352</v>
      </c>
      <c r="M694" s="14" t="n">
        <f aca="false">IF(OR(H694="",L694=""),"",ROUND((H694-L694)/30.44,1))</f>
        <v>55.7</v>
      </c>
      <c r="N694" s="7" t="str">
        <f aca="false">IF(AND(E694&lt;&gt;"v2008",ISERROR(SEARCH("Villa",B694))),"Commercial-scale","Residential unit")</f>
        <v>Residential unit</v>
      </c>
      <c r="O694" s="7" t="s">
        <v>54</v>
      </c>
    </row>
    <row r="695" customFormat="false" ht="15" hidden="false" customHeight="false" outlineLevel="0" collapsed="false">
      <c r="A695" s="7" t="n">
        <v>10889505</v>
      </c>
      <c r="B695" s="7" t="s">
        <v>466</v>
      </c>
      <c r="C695" s="7" t="s">
        <v>54</v>
      </c>
      <c r="D695" s="7" t="s">
        <v>93</v>
      </c>
      <c r="E695" s="7" t="s">
        <v>467</v>
      </c>
      <c r="F695" s="7" t="s">
        <v>50</v>
      </c>
      <c r="G695" s="7"/>
      <c r="H695" s="13" t="n">
        <v>43046</v>
      </c>
      <c r="I695" s="10" t="n">
        <v>4430</v>
      </c>
      <c r="J695" s="7" t="s">
        <v>106</v>
      </c>
      <c r="K695" s="10" t="n">
        <f aca="false">IF(I695="","",IF(J695="sq ft",ROUND(I695*0.092903,0),I695))</f>
        <v>412</v>
      </c>
      <c r="L695" s="13" t="n">
        <v>41352</v>
      </c>
      <c r="M695" s="14" t="n">
        <f aca="false">IF(OR(H695="",L695=""),"",ROUND((H695-L695)/30.44,1))</f>
        <v>55.7</v>
      </c>
      <c r="N695" s="7" t="str">
        <f aca="false">IF(AND(E695&lt;&gt;"v2008",ISERROR(SEARCH("Villa",B695))),"Commercial-scale","Residential unit")</f>
        <v>Residential unit</v>
      </c>
      <c r="O695" s="7" t="s">
        <v>54</v>
      </c>
    </row>
    <row r="696" customFormat="false" ht="15" hidden="false" customHeight="false" outlineLevel="0" collapsed="false">
      <c r="A696" s="7" t="n">
        <v>10889532</v>
      </c>
      <c r="B696" s="7" t="s">
        <v>466</v>
      </c>
      <c r="C696" s="7" t="s">
        <v>54</v>
      </c>
      <c r="D696" s="7" t="s">
        <v>93</v>
      </c>
      <c r="E696" s="7" t="s">
        <v>467</v>
      </c>
      <c r="F696" s="7" t="s">
        <v>50</v>
      </c>
      <c r="G696" s="7"/>
      <c r="H696" s="13" t="n">
        <v>43046</v>
      </c>
      <c r="I696" s="10" t="n">
        <v>4824</v>
      </c>
      <c r="J696" s="7" t="s">
        <v>106</v>
      </c>
      <c r="K696" s="10" t="n">
        <f aca="false">IF(I696="","",IF(J696="sq ft",ROUND(I696*0.092903,0),I696))</f>
        <v>448</v>
      </c>
      <c r="L696" s="13" t="n">
        <v>41352</v>
      </c>
      <c r="M696" s="14" t="n">
        <f aca="false">IF(OR(H696="",L696=""),"",ROUND((H696-L696)/30.44,1))</f>
        <v>55.7</v>
      </c>
      <c r="N696" s="7" t="str">
        <f aca="false">IF(AND(E696&lt;&gt;"v2008",ISERROR(SEARCH("Villa",B696))),"Commercial-scale","Residential unit")</f>
        <v>Residential unit</v>
      </c>
      <c r="O696" s="7" t="s">
        <v>54</v>
      </c>
    </row>
    <row r="697" customFormat="false" ht="15" hidden="false" customHeight="false" outlineLevel="0" collapsed="false">
      <c r="A697" s="7" t="n">
        <v>10889547</v>
      </c>
      <c r="B697" s="7" t="s">
        <v>466</v>
      </c>
      <c r="C697" s="7" t="s">
        <v>54</v>
      </c>
      <c r="D697" s="7" t="s">
        <v>93</v>
      </c>
      <c r="E697" s="7" t="s">
        <v>467</v>
      </c>
      <c r="F697" s="7" t="s">
        <v>50</v>
      </c>
      <c r="G697" s="7"/>
      <c r="H697" s="13" t="n">
        <v>43046</v>
      </c>
      <c r="I697" s="10" t="n">
        <v>4833</v>
      </c>
      <c r="J697" s="7" t="s">
        <v>106</v>
      </c>
      <c r="K697" s="10" t="n">
        <f aca="false">IF(I697="","",IF(J697="sq ft",ROUND(I697*0.092903,0),I697))</f>
        <v>449</v>
      </c>
      <c r="L697" s="13" t="n">
        <v>41352</v>
      </c>
      <c r="M697" s="14" t="n">
        <f aca="false">IF(OR(H697="",L697=""),"",ROUND((H697-L697)/30.44,1))</f>
        <v>55.7</v>
      </c>
      <c r="N697" s="7" t="str">
        <f aca="false">IF(AND(E697&lt;&gt;"v2008",ISERROR(SEARCH("Villa",B697))),"Commercial-scale","Residential unit")</f>
        <v>Residential unit</v>
      </c>
      <c r="O697" s="7" t="s">
        <v>54</v>
      </c>
    </row>
    <row r="698" customFormat="false" ht="15" hidden="false" customHeight="false" outlineLevel="0" collapsed="false">
      <c r="A698" s="7" t="n">
        <v>10889690</v>
      </c>
      <c r="B698" s="7" t="s">
        <v>466</v>
      </c>
      <c r="C698" s="7" t="s">
        <v>54</v>
      </c>
      <c r="D698" s="7" t="s">
        <v>93</v>
      </c>
      <c r="E698" s="7" t="s">
        <v>467</v>
      </c>
      <c r="F698" s="7" t="s">
        <v>50</v>
      </c>
      <c r="G698" s="7"/>
      <c r="H698" s="13" t="n">
        <v>43046</v>
      </c>
      <c r="I698" s="10" t="n">
        <v>5192</v>
      </c>
      <c r="J698" s="7" t="s">
        <v>106</v>
      </c>
      <c r="K698" s="10" t="n">
        <f aca="false">IF(I698="","",IF(J698="sq ft",ROUND(I698*0.092903,0),I698))</f>
        <v>482</v>
      </c>
      <c r="L698" s="13" t="n">
        <v>41352</v>
      </c>
      <c r="M698" s="14" t="n">
        <f aca="false">IF(OR(H698="",L698=""),"",ROUND((H698-L698)/30.44,1))</f>
        <v>55.7</v>
      </c>
      <c r="N698" s="7" t="str">
        <f aca="false">IF(AND(E698&lt;&gt;"v2008",ISERROR(SEARCH("Villa",B698))),"Commercial-scale","Residential unit")</f>
        <v>Residential unit</v>
      </c>
      <c r="O698" s="7" t="s">
        <v>54</v>
      </c>
    </row>
    <row r="699" customFormat="false" ht="15" hidden="false" customHeight="false" outlineLevel="0" collapsed="false">
      <c r="A699" s="7" t="n">
        <v>10889694</v>
      </c>
      <c r="B699" s="7" t="s">
        <v>466</v>
      </c>
      <c r="C699" s="7" t="s">
        <v>54</v>
      </c>
      <c r="D699" s="7" t="s">
        <v>93</v>
      </c>
      <c r="E699" s="7" t="s">
        <v>467</v>
      </c>
      <c r="F699" s="7" t="s">
        <v>50</v>
      </c>
      <c r="G699" s="7"/>
      <c r="H699" s="13" t="n">
        <v>43046</v>
      </c>
      <c r="I699" s="10" t="n">
        <v>5192</v>
      </c>
      <c r="J699" s="7" t="s">
        <v>106</v>
      </c>
      <c r="K699" s="10" t="n">
        <f aca="false">IF(I699="","",IF(J699="sq ft",ROUND(I699*0.092903,0),I699))</f>
        <v>482</v>
      </c>
      <c r="L699" s="13" t="n">
        <v>41352</v>
      </c>
      <c r="M699" s="14" t="n">
        <f aca="false">IF(OR(H699="",L699=""),"",ROUND((H699-L699)/30.44,1))</f>
        <v>55.7</v>
      </c>
      <c r="N699" s="7" t="str">
        <f aca="false">IF(AND(E699&lt;&gt;"v2008",ISERROR(SEARCH("Villa",B699))),"Commercial-scale","Residential unit")</f>
        <v>Residential unit</v>
      </c>
      <c r="O699" s="7" t="s">
        <v>54</v>
      </c>
    </row>
    <row r="700" customFormat="false" ht="15" hidden="false" customHeight="false" outlineLevel="0" collapsed="false">
      <c r="A700" s="7" t="n">
        <v>10889695</v>
      </c>
      <c r="B700" s="7" t="s">
        <v>466</v>
      </c>
      <c r="C700" s="7" t="s">
        <v>54</v>
      </c>
      <c r="D700" s="7" t="s">
        <v>93</v>
      </c>
      <c r="E700" s="7" t="s">
        <v>467</v>
      </c>
      <c r="F700" s="7" t="s">
        <v>50</v>
      </c>
      <c r="G700" s="7"/>
      <c r="H700" s="13" t="n">
        <v>43046</v>
      </c>
      <c r="I700" s="10" t="n">
        <v>5192</v>
      </c>
      <c r="J700" s="7" t="s">
        <v>106</v>
      </c>
      <c r="K700" s="10" t="n">
        <f aca="false">IF(I700="","",IF(J700="sq ft",ROUND(I700*0.092903,0),I700))</f>
        <v>482</v>
      </c>
      <c r="L700" s="13" t="n">
        <v>41352</v>
      </c>
      <c r="M700" s="14" t="n">
        <f aca="false">IF(OR(H700="",L700=""),"",ROUND((H700-L700)/30.44,1))</f>
        <v>55.7</v>
      </c>
      <c r="N700" s="7" t="str">
        <f aca="false">IF(AND(E700&lt;&gt;"v2008",ISERROR(SEARCH("Villa",B700))),"Commercial-scale","Residential unit")</f>
        <v>Residential unit</v>
      </c>
      <c r="O700" s="7" t="s">
        <v>54</v>
      </c>
    </row>
    <row r="701" customFormat="false" ht="15" hidden="false" customHeight="false" outlineLevel="0" collapsed="false">
      <c r="A701" s="7" t="n">
        <v>10889704</v>
      </c>
      <c r="B701" s="7" t="s">
        <v>466</v>
      </c>
      <c r="C701" s="7" t="s">
        <v>54</v>
      </c>
      <c r="D701" s="7" t="s">
        <v>93</v>
      </c>
      <c r="E701" s="7" t="s">
        <v>467</v>
      </c>
      <c r="F701" s="7" t="s">
        <v>50</v>
      </c>
      <c r="G701" s="7"/>
      <c r="H701" s="13" t="n">
        <v>43046</v>
      </c>
      <c r="I701" s="10" t="n">
        <v>4900</v>
      </c>
      <c r="J701" s="7" t="s">
        <v>106</v>
      </c>
      <c r="K701" s="10" t="n">
        <f aca="false">IF(I701="","",IF(J701="sq ft",ROUND(I701*0.092903,0),I701))</f>
        <v>455</v>
      </c>
      <c r="L701" s="13" t="n">
        <v>41352</v>
      </c>
      <c r="M701" s="14" t="n">
        <f aca="false">IF(OR(H701="",L701=""),"",ROUND((H701-L701)/30.44,1))</f>
        <v>55.7</v>
      </c>
      <c r="N701" s="7" t="str">
        <f aca="false">IF(AND(E701&lt;&gt;"v2008",ISERROR(SEARCH("Villa",B701))),"Commercial-scale","Residential unit")</f>
        <v>Residential unit</v>
      </c>
      <c r="O701" s="7" t="s">
        <v>54</v>
      </c>
    </row>
    <row r="702" customFormat="false" ht="15" hidden="false" customHeight="false" outlineLevel="0" collapsed="false">
      <c r="A702" s="7" t="n">
        <v>10889707</v>
      </c>
      <c r="B702" s="7" t="s">
        <v>466</v>
      </c>
      <c r="C702" s="7" t="s">
        <v>54</v>
      </c>
      <c r="D702" s="7" t="s">
        <v>93</v>
      </c>
      <c r="E702" s="7" t="s">
        <v>467</v>
      </c>
      <c r="F702" s="7" t="s">
        <v>50</v>
      </c>
      <c r="G702" s="7"/>
      <c r="H702" s="13" t="n">
        <v>43046</v>
      </c>
      <c r="I702" s="10" t="n">
        <v>4900</v>
      </c>
      <c r="J702" s="7" t="s">
        <v>106</v>
      </c>
      <c r="K702" s="10" t="n">
        <f aca="false">IF(I702="","",IF(J702="sq ft",ROUND(I702*0.092903,0),I702))</f>
        <v>455</v>
      </c>
      <c r="L702" s="13" t="n">
        <v>41352</v>
      </c>
      <c r="M702" s="14" t="n">
        <f aca="false">IF(OR(H702="",L702=""),"",ROUND((H702-L702)/30.44,1))</f>
        <v>55.7</v>
      </c>
      <c r="N702" s="7" t="str">
        <f aca="false">IF(AND(E702&lt;&gt;"v2008",ISERROR(SEARCH("Villa",B702))),"Commercial-scale","Residential unit")</f>
        <v>Residential unit</v>
      </c>
      <c r="O702" s="7" t="s">
        <v>54</v>
      </c>
    </row>
    <row r="703" customFormat="false" ht="15" hidden="false" customHeight="false" outlineLevel="0" collapsed="false">
      <c r="A703" s="7" t="n">
        <v>10889723</v>
      </c>
      <c r="B703" s="7" t="s">
        <v>466</v>
      </c>
      <c r="C703" s="7" t="s">
        <v>54</v>
      </c>
      <c r="D703" s="7" t="s">
        <v>93</v>
      </c>
      <c r="E703" s="7" t="s">
        <v>467</v>
      </c>
      <c r="F703" s="7" t="s">
        <v>50</v>
      </c>
      <c r="G703" s="7"/>
      <c r="H703" s="13" t="n">
        <v>43046</v>
      </c>
      <c r="I703" s="10" t="n">
        <v>4824</v>
      </c>
      <c r="J703" s="7" t="s">
        <v>106</v>
      </c>
      <c r="K703" s="10" t="n">
        <f aca="false">IF(I703="","",IF(J703="sq ft",ROUND(I703*0.092903,0),I703))</f>
        <v>448</v>
      </c>
      <c r="L703" s="13" t="n">
        <v>41352</v>
      </c>
      <c r="M703" s="14" t="n">
        <f aca="false">IF(OR(H703="",L703=""),"",ROUND((H703-L703)/30.44,1))</f>
        <v>55.7</v>
      </c>
      <c r="N703" s="7" t="str">
        <f aca="false">IF(AND(E703&lt;&gt;"v2008",ISERROR(SEARCH("Villa",B703))),"Commercial-scale","Residential unit")</f>
        <v>Residential unit</v>
      </c>
      <c r="O703" s="7" t="s">
        <v>54</v>
      </c>
    </row>
    <row r="704" customFormat="false" ht="15" hidden="false" customHeight="false" outlineLevel="0" collapsed="false">
      <c r="A704" s="7" t="n">
        <v>10889737</v>
      </c>
      <c r="B704" s="7" t="s">
        <v>466</v>
      </c>
      <c r="C704" s="7" t="s">
        <v>54</v>
      </c>
      <c r="D704" s="7" t="s">
        <v>93</v>
      </c>
      <c r="E704" s="7" t="s">
        <v>467</v>
      </c>
      <c r="F704" s="7" t="s">
        <v>50</v>
      </c>
      <c r="G704" s="7"/>
      <c r="H704" s="13" t="n">
        <v>43046</v>
      </c>
      <c r="I704" s="10" t="n">
        <v>4430</v>
      </c>
      <c r="J704" s="7" t="s">
        <v>106</v>
      </c>
      <c r="K704" s="10" t="n">
        <f aca="false">IF(I704="","",IF(J704="sq ft",ROUND(I704*0.092903,0),I704))</f>
        <v>412</v>
      </c>
      <c r="L704" s="13" t="n">
        <v>41352</v>
      </c>
      <c r="M704" s="14" t="n">
        <f aca="false">IF(OR(H704="",L704=""),"",ROUND((H704-L704)/30.44,1))</f>
        <v>55.7</v>
      </c>
      <c r="N704" s="7" t="str">
        <f aca="false">IF(AND(E704&lt;&gt;"v2008",ISERROR(SEARCH("Villa",B704))),"Commercial-scale","Residential unit")</f>
        <v>Residential unit</v>
      </c>
      <c r="O704" s="7" t="s">
        <v>54</v>
      </c>
    </row>
    <row r="705" customFormat="false" ht="15" hidden="false" customHeight="false" outlineLevel="0" collapsed="false">
      <c r="A705" s="7" t="n">
        <v>10889747</v>
      </c>
      <c r="B705" s="7" t="s">
        <v>466</v>
      </c>
      <c r="C705" s="7" t="s">
        <v>54</v>
      </c>
      <c r="D705" s="7" t="s">
        <v>93</v>
      </c>
      <c r="E705" s="7" t="s">
        <v>467</v>
      </c>
      <c r="F705" s="7" t="s">
        <v>50</v>
      </c>
      <c r="G705" s="7"/>
      <c r="H705" s="13" t="n">
        <v>43046</v>
      </c>
      <c r="I705" s="10" t="n">
        <v>4591</v>
      </c>
      <c r="J705" s="7" t="s">
        <v>106</v>
      </c>
      <c r="K705" s="10" t="n">
        <f aca="false">IF(I705="","",IF(J705="sq ft",ROUND(I705*0.092903,0),I705))</f>
        <v>427</v>
      </c>
      <c r="L705" s="13" t="n">
        <v>41352</v>
      </c>
      <c r="M705" s="14" t="n">
        <f aca="false">IF(OR(H705="",L705=""),"",ROUND((H705-L705)/30.44,1))</f>
        <v>55.7</v>
      </c>
      <c r="N705" s="7" t="str">
        <f aca="false">IF(AND(E705&lt;&gt;"v2008",ISERROR(SEARCH("Villa",B705))),"Commercial-scale","Residential unit")</f>
        <v>Residential unit</v>
      </c>
      <c r="O705" s="7" t="s">
        <v>54</v>
      </c>
    </row>
    <row r="706" customFormat="false" ht="15" hidden="false" customHeight="false" outlineLevel="0" collapsed="false">
      <c r="A706" s="7" t="n">
        <v>10889753</v>
      </c>
      <c r="B706" s="7" t="s">
        <v>466</v>
      </c>
      <c r="C706" s="7" t="s">
        <v>54</v>
      </c>
      <c r="D706" s="7" t="s">
        <v>93</v>
      </c>
      <c r="E706" s="7" t="s">
        <v>467</v>
      </c>
      <c r="F706" s="7" t="s">
        <v>50</v>
      </c>
      <c r="G706" s="7"/>
      <c r="H706" s="13" t="n">
        <v>43046</v>
      </c>
      <c r="I706" s="10" t="n">
        <v>2028</v>
      </c>
      <c r="J706" s="7" t="s">
        <v>106</v>
      </c>
      <c r="K706" s="10" t="n">
        <f aca="false">IF(I706="","",IF(J706="sq ft",ROUND(I706*0.092903,0),I706))</f>
        <v>188</v>
      </c>
      <c r="L706" s="13" t="n">
        <v>41352</v>
      </c>
      <c r="M706" s="14" t="n">
        <f aca="false">IF(OR(H706="",L706=""),"",ROUND((H706-L706)/30.44,1))</f>
        <v>55.7</v>
      </c>
      <c r="N706" s="7" t="str">
        <f aca="false">IF(AND(E706&lt;&gt;"v2008",ISERROR(SEARCH("Villa",B706))),"Commercial-scale","Residential unit")</f>
        <v>Residential unit</v>
      </c>
      <c r="O706" s="7" t="s">
        <v>54</v>
      </c>
    </row>
    <row r="707" customFormat="false" ht="15" hidden="false" customHeight="false" outlineLevel="0" collapsed="false">
      <c r="A707" s="7" t="n">
        <v>10889757</v>
      </c>
      <c r="B707" s="7" t="s">
        <v>466</v>
      </c>
      <c r="C707" s="7" t="s">
        <v>54</v>
      </c>
      <c r="D707" s="7" t="s">
        <v>93</v>
      </c>
      <c r="E707" s="7" t="s">
        <v>467</v>
      </c>
      <c r="F707" s="7" t="s">
        <v>50</v>
      </c>
      <c r="G707" s="7"/>
      <c r="H707" s="13" t="n">
        <v>43046</v>
      </c>
      <c r="I707" s="10" t="n">
        <v>2028</v>
      </c>
      <c r="J707" s="7" t="s">
        <v>106</v>
      </c>
      <c r="K707" s="10" t="n">
        <f aca="false">IF(I707="","",IF(J707="sq ft",ROUND(I707*0.092903,0),I707))</f>
        <v>188</v>
      </c>
      <c r="L707" s="13" t="n">
        <v>41352</v>
      </c>
      <c r="M707" s="14" t="n">
        <f aca="false">IF(OR(H707="",L707=""),"",ROUND((H707-L707)/30.44,1))</f>
        <v>55.7</v>
      </c>
      <c r="N707" s="7" t="str">
        <f aca="false">IF(AND(E707&lt;&gt;"v2008",ISERROR(SEARCH("Villa",B707))),"Commercial-scale","Residential unit")</f>
        <v>Residential unit</v>
      </c>
      <c r="O707" s="7" t="s">
        <v>54</v>
      </c>
    </row>
    <row r="708" customFormat="false" ht="15" hidden="false" customHeight="false" outlineLevel="0" collapsed="false">
      <c r="A708" s="7" t="n">
        <v>10889740</v>
      </c>
      <c r="B708" s="7" t="s">
        <v>466</v>
      </c>
      <c r="C708" s="7" t="s">
        <v>54</v>
      </c>
      <c r="D708" s="7" t="s">
        <v>93</v>
      </c>
      <c r="E708" s="7" t="s">
        <v>467</v>
      </c>
      <c r="F708" s="7" t="s">
        <v>50</v>
      </c>
      <c r="G708" s="7"/>
      <c r="H708" s="13" t="n">
        <v>43046</v>
      </c>
      <c r="I708" s="10" t="n">
        <v>4591</v>
      </c>
      <c r="J708" s="7" t="s">
        <v>106</v>
      </c>
      <c r="K708" s="10" t="n">
        <f aca="false">IF(I708="","",IF(J708="sq ft",ROUND(I708*0.092903,0),I708))</f>
        <v>427</v>
      </c>
      <c r="L708" s="13" t="n">
        <v>41352</v>
      </c>
      <c r="M708" s="14" t="n">
        <f aca="false">IF(OR(H708="",L708=""),"",ROUND((H708-L708)/30.44,1))</f>
        <v>55.7</v>
      </c>
      <c r="N708" s="7" t="str">
        <f aca="false">IF(AND(E708&lt;&gt;"v2008",ISERROR(SEARCH("Villa",B708))),"Commercial-scale","Residential unit")</f>
        <v>Residential unit</v>
      </c>
      <c r="O708" s="7" t="s">
        <v>54</v>
      </c>
    </row>
    <row r="709" customFormat="false" ht="15" hidden="false" customHeight="false" outlineLevel="0" collapsed="false">
      <c r="A709" s="7" t="n">
        <v>10889502</v>
      </c>
      <c r="B709" s="7" t="s">
        <v>466</v>
      </c>
      <c r="C709" s="7" t="s">
        <v>54</v>
      </c>
      <c r="D709" s="7" t="s">
        <v>93</v>
      </c>
      <c r="E709" s="7" t="s">
        <v>467</v>
      </c>
      <c r="F709" s="7" t="s">
        <v>50</v>
      </c>
      <c r="G709" s="7"/>
      <c r="H709" s="13" t="n">
        <v>43046</v>
      </c>
      <c r="I709" s="10" t="n">
        <v>4430</v>
      </c>
      <c r="J709" s="7" t="s">
        <v>106</v>
      </c>
      <c r="K709" s="10" t="n">
        <f aca="false">IF(I709="","",IF(J709="sq ft",ROUND(I709*0.092903,0),I709))</f>
        <v>412</v>
      </c>
      <c r="L709" s="13" t="n">
        <v>41352</v>
      </c>
      <c r="M709" s="14" t="n">
        <f aca="false">IF(OR(H709="",L709=""),"",ROUND((H709-L709)/30.44,1))</f>
        <v>55.7</v>
      </c>
      <c r="N709" s="7" t="str">
        <f aca="false">IF(AND(E709&lt;&gt;"v2008",ISERROR(SEARCH("Villa",B709))),"Commercial-scale","Residential unit")</f>
        <v>Residential unit</v>
      </c>
      <c r="O709" s="7" t="s">
        <v>54</v>
      </c>
    </row>
    <row r="710" customFormat="false" ht="15" hidden="false" customHeight="false" outlineLevel="0" collapsed="false">
      <c r="A710" s="7" t="n">
        <v>10889503</v>
      </c>
      <c r="B710" s="7" t="s">
        <v>466</v>
      </c>
      <c r="C710" s="7" t="s">
        <v>54</v>
      </c>
      <c r="D710" s="7" t="s">
        <v>93</v>
      </c>
      <c r="E710" s="7" t="s">
        <v>467</v>
      </c>
      <c r="F710" s="7" t="s">
        <v>50</v>
      </c>
      <c r="G710" s="7"/>
      <c r="H710" s="13" t="n">
        <v>43046</v>
      </c>
      <c r="I710" s="10" t="n">
        <v>4591</v>
      </c>
      <c r="J710" s="7" t="s">
        <v>106</v>
      </c>
      <c r="K710" s="10" t="n">
        <f aca="false">IF(I710="","",IF(J710="sq ft",ROUND(I710*0.092903,0),I710))</f>
        <v>427</v>
      </c>
      <c r="L710" s="13" t="n">
        <v>41352</v>
      </c>
      <c r="M710" s="14" t="n">
        <f aca="false">IF(OR(H710="",L710=""),"",ROUND((H710-L710)/30.44,1))</f>
        <v>55.7</v>
      </c>
      <c r="N710" s="7" t="str">
        <f aca="false">IF(AND(E710&lt;&gt;"v2008",ISERROR(SEARCH("Villa",B710))),"Commercial-scale","Residential unit")</f>
        <v>Residential unit</v>
      </c>
      <c r="O710" s="7" t="s">
        <v>54</v>
      </c>
    </row>
    <row r="711" customFormat="false" ht="15" hidden="false" customHeight="false" outlineLevel="0" collapsed="false">
      <c r="A711" s="7" t="n">
        <v>10890153</v>
      </c>
      <c r="B711" s="7" t="s">
        <v>466</v>
      </c>
      <c r="C711" s="7" t="s">
        <v>54</v>
      </c>
      <c r="D711" s="7" t="s">
        <v>93</v>
      </c>
      <c r="E711" s="7" t="s">
        <v>467</v>
      </c>
      <c r="F711" s="7" t="s">
        <v>50</v>
      </c>
      <c r="G711" s="7"/>
      <c r="H711" s="13" t="n">
        <v>43046</v>
      </c>
      <c r="I711" s="10" t="n">
        <v>3090</v>
      </c>
      <c r="J711" s="7" t="s">
        <v>106</v>
      </c>
      <c r="K711" s="10" t="n">
        <f aca="false">IF(I711="","",IF(J711="sq ft",ROUND(I711*0.092903,0),I711))</f>
        <v>287</v>
      </c>
      <c r="L711" s="13" t="n">
        <v>41568</v>
      </c>
      <c r="M711" s="14" t="n">
        <f aca="false">IF(OR(H711="",L711=""),"",ROUND((H711-L711)/30.44,1))</f>
        <v>48.6</v>
      </c>
      <c r="N711" s="7" t="str">
        <f aca="false">IF(AND(E711&lt;&gt;"v2008",ISERROR(SEARCH("Villa",B711))),"Commercial-scale","Residential unit")</f>
        <v>Residential unit</v>
      </c>
      <c r="O711" s="7" t="s">
        <v>54</v>
      </c>
    </row>
    <row r="712" customFormat="false" ht="15" hidden="false" customHeight="false" outlineLevel="0" collapsed="false">
      <c r="A712" s="7" t="n">
        <v>10890147</v>
      </c>
      <c r="B712" s="7" t="s">
        <v>466</v>
      </c>
      <c r="C712" s="7" t="s">
        <v>54</v>
      </c>
      <c r="D712" s="7" t="s">
        <v>93</v>
      </c>
      <c r="E712" s="7" t="s">
        <v>467</v>
      </c>
      <c r="F712" s="7" t="s">
        <v>50</v>
      </c>
      <c r="G712" s="7"/>
      <c r="H712" s="13" t="n">
        <v>43046</v>
      </c>
      <c r="I712" s="10" t="n">
        <v>2646</v>
      </c>
      <c r="J712" s="7" t="s">
        <v>106</v>
      </c>
      <c r="K712" s="10" t="n">
        <f aca="false">IF(I712="","",IF(J712="sq ft",ROUND(I712*0.092903,0),I712))</f>
        <v>246</v>
      </c>
      <c r="L712" s="13" t="n">
        <v>41568</v>
      </c>
      <c r="M712" s="14" t="n">
        <f aca="false">IF(OR(H712="",L712=""),"",ROUND((H712-L712)/30.44,1))</f>
        <v>48.6</v>
      </c>
      <c r="N712" s="7" t="str">
        <f aca="false">IF(AND(E712&lt;&gt;"v2008",ISERROR(SEARCH("Villa",B712))),"Commercial-scale","Residential unit")</f>
        <v>Residential unit</v>
      </c>
      <c r="O712" s="7" t="s">
        <v>54</v>
      </c>
    </row>
    <row r="713" customFormat="false" ht="15" hidden="false" customHeight="false" outlineLevel="0" collapsed="false">
      <c r="A713" s="7" t="n">
        <v>10887522</v>
      </c>
      <c r="B713" s="7" t="s">
        <v>466</v>
      </c>
      <c r="C713" s="7" t="s">
        <v>54</v>
      </c>
      <c r="D713" s="7" t="s">
        <v>93</v>
      </c>
      <c r="E713" s="7" t="s">
        <v>467</v>
      </c>
      <c r="F713" s="7" t="s">
        <v>50</v>
      </c>
      <c r="G713" s="7"/>
      <c r="H713" s="13" t="n">
        <v>43046</v>
      </c>
      <c r="I713" s="10" t="n">
        <v>4591</v>
      </c>
      <c r="J713" s="7" t="s">
        <v>106</v>
      </c>
      <c r="K713" s="10" t="n">
        <f aca="false">IF(I713="","",IF(J713="sq ft",ROUND(I713*0.092903,0),I713))</f>
        <v>427</v>
      </c>
      <c r="L713" s="13" t="n">
        <v>41568</v>
      </c>
      <c r="M713" s="14" t="n">
        <f aca="false">IF(OR(H713="",L713=""),"",ROUND((H713-L713)/30.44,1))</f>
        <v>48.6</v>
      </c>
      <c r="N713" s="7" t="str">
        <f aca="false">IF(AND(E713&lt;&gt;"v2008",ISERROR(SEARCH("Villa",B713))),"Commercial-scale","Residential unit")</f>
        <v>Residential unit</v>
      </c>
      <c r="O713" s="7" t="s">
        <v>54</v>
      </c>
    </row>
    <row r="714" customFormat="false" ht="15" hidden="false" customHeight="false" outlineLevel="0" collapsed="false">
      <c r="A714" s="7" t="n">
        <v>10890151</v>
      </c>
      <c r="B714" s="7" t="s">
        <v>466</v>
      </c>
      <c r="C714" s="7" t="s">
        <v>54</v>
      </c>
      <c r="D714" s="7" t="s">
        <v>93</v>
      </c>
      <c r="E714" s="7" t="s">
        <v>467</v>
      </c>
      <c r="F714" s="7" t="s">
        <v>50</v>
      </c>
      <c r="G714" s="7"/>
      <c r="H714" s="13" t="n">
        <v>43046</v>
      </c>
      <c r="I714" s="10" t="n">
        <v>2646</v>
      </c>
      <c r="J714" s="7" t="s">
        <v>106</v>
      </c>
      <c r="K714" s="10" t="n">
        <f aca="false">IF(I714="","",IF(J714="sq ft",ROUND(I714*0.092903,0),I714))</f>
        <v>246</v>
      </c>
      <c r="L714" s="13" t="n">
        <v>41568</v>
      </c>
      <c r="M714" s="14" t="n">
        <f aca="false">IF(OR(H714="",L714=""),"",ROUND((H714-L714)/30.44,1))</f>
        <v>48.6</v>
      </c>
      <c r="N714" s="7" t="str">
        <f aca="false">IF(AND(E714&lt;&gt;"v2008",ISERROR(SEARCH("Villa",B714))),"Commercial-scale","Residential unit")</f>
        <v>Residential unit</v>
      </c>
      <c r="O714" s="7" t="s">
        <v>54</v>
      </c>
    </row>
    <row r="715" customFormat="false" ht="15" hidden="false" customHeight="false" outlineLevel="0" collapsed="false">
      <c r="A715" s="7" t="n">
        <v>10890160</v>
      </c>
      <c r="B715" s="7" t="s">
        <v>466</v>
      </c>
      <c r="C715" s="7" t="s">
        <v>54</v>
      </c>
      <c r="D715" s="7" t="s">
        <v>93</v>
      </c>
      <c r="E715" s="7" t="s">
        <v>467</v>
      </c>
      <c r="F715" s="7" t="s">
        <v>50</v>
      </c>
      <c r="G715" s="7"/>
      <c r="H715" s="13" t="n">
        <v>43046</v>
      </c>
      <c r="I715" s="10" t="n">
        <v>2646</v>
      </c>
      <c r="J715" s="7" t="s">
        <v>106</v>
      </c>
      <c r="K715" s="10" t="n">
        <f aca="false">IF(I715="","",IF(J715="sq ft",ROUND(I715*0.092903,0),I715))</f>
        <v>246</v>
      </c>
      <c r="L715" s="13" t="n">
        <v>41568</v>
      </c>
      <c r="M715" s="14" t="n">
        <f aca="false">IF(OR(H715="",L715=""),"",ROUND((H715-L715)/30.44,1))</f>
        <v>48.6</v>
      </c>
      <c r="N715" s="7" t="str">
        <f aca="false">IF(AND(E715&lt;&gt;"v2008",ISERROR(SEARCH("Villa",B715))),"Commercial-scale","Residential unit")</f>
        <v>Residential unit</v>
      </c>
      <c r="O715" s="7" t="s">
        <v>54</v>
      </c>
    </row>
    <row r="716" customFormat="false" ht="15" hidden="false" customHeight="false" outlineLevel="0" collapsed="false">
      <c r="A716" s="7" t="n">
        <v>10887511</v>
      </c>
      <c r="B716" s="7" t="s">
        <v>466</v>
      </c>
      <c r="C716" s="7" t="s">
        <v>54</v>
      </c>
      <c r="D716" s="7" t="s">
        <v>93</v>
      </c>
      <c r="E716" s="7" t="s">
        <v>467</v>
      </c>
      <c r="F716" s="7" t="s">
        <v>50</v>
      </c>
      <c r="G716" s="7"/>
      <c r="H716" s="13" t="n">
        <v>43046</v>
      </c>
      <c r="I716" s="10" t="n">
        <v>4591</v>
      </c>
      <c r="J716" s="7" t="s">
        <v>106</v>
      </c>
      <c r="K716" s="10" t="n">
        <f aca="false">IF(I716="","",IF(J716="sq ft",ROUND(I716*0.092903,0),I716))</f>
        <v>427</v>
      </c>
      <c r="L716" s="13" t="n">
        <v>41568</v>
      </c>
      <c r="M716" s="14" t="n">
        <f aca="false">IF(OR(H716="",L716=""),"",ROUND((H716-L716)/30.44,1))</f>
        <v>48.6</v>
      </c>
      <c r="N716" s="7" t="str">
        <f aca="false">IF(AND(E716&lt;&gt;"v2008",ISERROR(SEARCH("Villa",B716))),"Commercial-scale","Residential unit")</f>
        <v>Residential unit</v>
      </c>
      <c r="O716" s="7" t="s">
        <v>54</v>
      </c>
    </row>
    <row r="717" customFormat="false" ht="15" hidden="false" customHeight="false" outlineLevel="0" collapsed="false">
      <c r="A717" s="7" t="n">
        <v>10887525</v>
      </c>
      <c r="B717" s="7" t="s">
        <v>466</v>
      </c>
      <c r="C717" s="7" t="s">
        <v>54</v>
      </c>
      <c r="D717" s="7" t="s">
        <v>93</v>
      </c>
      <c r="E717" s="7" t="s">
        <v>467</v>
      </c>
      <c r="F717" s="7" t="s">
        <v>50</v>
      </c>
      <c r="G717" s="7"/>
      <c r="H717" s="13" t="n">
        <v>43046</v>
      </c>
      <c r="I717" s="10" t="n">
        <v>4591</v>
      </c>
      <c r="J717" s="7" t="s">
        <v>106</v>
      </c>
      <c r="K717" s="10" t="n">
        <f aca="false">IF(I717="","",IF(J717="sq ft",ROUND(I717*0.092903,0),I717))</f>
        <v>427</v>
      </c>
      <c r="L717" s="13" t="n">
        <v>41568</v>
      </c>
      <c r="M717" s="14" t="n">
        <f aca="false">IF(OR(H717="",L717=""),"",ROUND((H717-L717)/30.44,1))</f>
        <v>48.6</v>
      </c>
      <c r="N717" s="7" t="str">
        <f aca="false">IF(AND(E717&lt;&gt;"v2008",ISERROR(SEARCH("Villa",B717))),"Commercial-scale","Residential unit")</f>
        <v>Residential unit</v>
      </c>
      <c r="O717" s="7" t="s">
        <v>54</v>
      </c>
    </row>
    <row r="718" customFormat="false" ht="15" hidden="false" customHeight="false" outlineLevel="0" collapsed="false">
      <c r="A718" s="7" t="n">
        <v>10887536</v>
      </c>
      <c r="B718" s="7" t="s">
        <v>466</v>
      </c>
      <c r="C718" s="7" t="s">
        <v>54</v>
      </c>
      <c r="D718" s="7" t="s">
        <v>93</v>
      </c>
      <c r="E718" s="7" t="s">
        <v>467</v>
      </c>
      <c r="F718" s="7" t="s">
        <v>50</v>
      </c>
      <c r="G718" s="7"/>
      <c r="H718" s="13" t="n">
        <v>43046</v>
      </c>
      <c r="I718" s="10" t="n">
        <v>4824</v>
      </c>
      <c r="J718" s="7" t="s">
        <v>106</v>
      </c>
      <c r="K718" s="10" t="n">
        <f aca="false">IF(I718="","",IF(J718="sq ft",ROUND(I718*0.092903,0),I718))</f>
        <v>448</v>
      </c>
      <c r="L718" s="13" t="n">
        <v>41568</v>
      </c>
      <c r="M718" s="14" t="n">
        <f aca="false">IF(OR(H718="",L718=""),"",ROUND((H718-L718)/30.44,1))</f>
        <v>48.6</v>
      </c>
      <c r="N718" s="7" t="str">
        <f aca="false">IF(AND(E718&lt;&gt;"v2008",ISERROR(SEARCH("Villa",B718))),"Commercial-scale","Residential unit")</f>
        <v>Residential unit</v>
      </c>
      <c r="O718" s="7" t="s">
        <v>54</v>
      </c>
    </row>
    <row r="719" customFormat="false" ht="15" hidden="false" customHeight="false" outlineLevel="0" collapsed="false">
      <c r="A719" s="7" t="n">
        <v>10887539</v>
      </c>
      <c r="B719" s="7" t="s">
        <v>466</v>
      </c>
      <c r="C719" s="7" t="s">
        <v>54</v>
      </c>
      <c r="D719" s="7" t="s">
        <v>93</v>
      </c>
      <c r="E719" s="7" t="s">
        <v>467</v>
      </c>
      <c r="F719" s="7" t="s">
        <v>50</v>
      </c>
      <c r="G719" s="7"/>
      <c r="H719" s="13" t="n">
        <v>43046</v>
      </c>
      <c r="I719" s="10" t="n">
        <v>4824</v>
      </c>
      <c r="J719" s="7" t="s">
        <v>106</v>
      </c>
      <c r="K719" s="10" t="n">
        <f aca="false">IF(I719="","",IF(J719="sq ft",ROUND(I719*0.092903,0),I719))</f>
        <v>448</v>
      </c>
      <c r="L719" s="13" t="n">
        <v>41568</v>
      </c>
      <c r="M719" s="14" t="n">
        <f aca="false">IF(OR(H719="",L719=""),"",ROUND((H719-L719)/30.44,1))</f>
        <v>48.6</v>
      </c>
      <c r="N719" s="7" t="str">
        <f aca="false">IF(AND(E719&lt;&gt;"v2008",ISERROR(SEARCH("Villa",B719))),"Commercial-scale","Residential unit")</f>
        <v>Residential unit</v>
      </c>
      <c r="O719" s="7" t="s">
        <v>54</v>
      </c>
    </row>
    <row r="720" customFormat="false" ht="15" hidden="false" customHeight="false" outlineLevel="0" collapsed="false">
      <c r="A720" s="7" t="n">
        <v>10887542</v>
      </c>
      <c r="B720" s="7" t="s">
        <v>466</v>
      </c>
      <c r="C720" s="7" t="s">
        <v>54</v>
      </c>
      <c r="D720" s="7" t="s">
        <v>93</v>
      </c>
      <c r="E720" s="7" t="s">
        <v>467</v>
      </c>
      <c r="F720" s="7" t="s">
        <v>50</v>
      </c>
      <c r="G720" s="7"/>
      <c r="H720" s="13" t="n">
        <v>43046</v>
      </c>
      <c r="I720" s="10" t="n">
        <v>4591</v>
      </c>
      <c r="J720" s="7" t="s">
        <v>106</v>
      </c>
      <c r="K720" s="10" t="n">
        <f aca="false">IF(I720="","",IF(J720="sq ft",ROUND(I720*0.092903,0),I720))</f>
        <v>427</v>
      </c>
      <c r="L720" s="13" t="n">
        <v>41568</v>
      </c>
      <c r="M720" s="14" t="n">
        <f aca="false">IF(OR(H720="",L720=""),"",ROUND((H720-L720)/30.44,1))</f>
        <v>48.6</v>
      </c>
      <c r="N720" s="7" t="str">
        <f aca="false">IF(AND(E720&lt;&gt;"v2008",ISERROR(SEARCH("Villa",B720))),"Commercial-scale","Residential unit")</f>
        <v>Residential unit</v>
      </c>
      <c r="O720" s="7" t="s">
        <v>54</v>
      </c>
    </row>
    <row r="721" customFormat="false" ht="15" hidden="false" customHeight="false" outlineLevel="0" collapsed="false">
      <c r="A721" s="7" t="n">
        <v>10887540</v>
      </c>
      <c r="B721" s="7" t="s">
        <v>466</v>
      </c>
      <c r="C721" s="7" t="s">
        <v>54</v>
      </c>
      <c r="D721" s="7" t="s">
        <v>93</v>
      </c>
      <c r="E721" s="7" t="s">
        <v>467</v>
      </c>
      <c r="F721" s="7" t="s">
        <v>50</v>
      </c>
      <c r="G721" s="7"/>
      <c r="H721" s="13" t="n">
        <v>43046</v>
      </c>
      <c r="I721" s="10" t="n">
        <v>4824</v>
      </c>
      <c r="J721" s="7" t="s">
        <v>106</v>
      </c>
      <c r="K721" s="10" t="n">
        <f aca="false">IF(I721="","",IF(J721="sq ft",ROUND(I721*0.092903,0),I721))</f>
        <v>448</v>
      </c>
      <c r="L721" s="13" t="n">
        <v>41568</v>
      </c>
      <c r="M721" s="14" t="n">
        <f aca="false">IF(OR(H721="",L721=""),"",ROUND((H721-L721)/30.44,1))</f>
        <v>48.6</v>
      </c>
      <c r="N721" s="7" t="str">
        <f aca="false">IF(AND(E721&lt;&gt;"v2008",ISERROR(SEARCH("Villa",B721))),"Commercial-scale","Residential unit")</f>
        <v>Residential unit</v>
      </c>
      <c r="O721" s="7" t="s">
        <v>54</v>
      </c>
    </row>
    <row r="722" customFormat="false" ht="15" hidden="false" customHeight="false" outlineLevel="0" collapsed="false">
      <c r="A722" s="7" t="n">
        <v>10887526</v>
      </c>
      <c r="B722" s="7" t="s">
        <v>466</v>
      </c>
      <c r="C722" s="7" t="s">
        <v>54</v>
      </c>
      <c r="D722" s="7" t="s">
        <v>93</v>
      </c>
      <c r="E722" s="7" t="s">
        <v>467</v>
      </c>
      <c r="F722" s="7" t="s">
        <v>50</v>
      </c>
      <c r="G722" s="7"/>
      <c r="H722" s="13" t="n">
        <v>43046</v>
      </c>
      <c r="I722" s="10" t="n">
        <v>4430</v>
      </c>
      <c r="J722" s="7" t="s">
        <v>106</v>
      </c>
      <c r="K722" s="10" t="n">
        <f aca="false">IF(I722="","",IF(J722="sq ft",ROUND(I722*0.092903,0),I722))</f>
        <v>412</v>
      </c>
      <c r="L722" s="13" t="n">
        <v>41568</v>
      </c>
      <c r="M722" s="14" t="n">
        <f aca="false">IF(OR(H722="",L722=""),"",ROUND((H722-L722)/30.44,1))</f>
        <v>48.6</v>
      </c>
      <c r="N722" s="7" t="str">
        <f aca="false">IF(AND(E722&lt;&gt;"v2008",ISERROR(SEARCH("Villa",B722))),"Commercial-scale","Residential unit")</f>
        <v>Residential unit</v>
      </c>
      <c r="O722" s="7" t="s">
        <v>54</v>
      </c>
    </row>
    <row r="723" customFormat="false" ht="15" hidden="false" customHeight="false" outlineLevel="0" collapsed="false">
      <c r="A723" s="7" t="n">
        <v>10887521</v>
      </c>
      <c r="B723" s="7" t="s">
        <v>466</v>
      </c>
      <c r="C723" s="7" t="s">
        <v>54</v>
      </c>
      <c r="D723" s="7" t="s">
        <v>93</v>
      </c>
      <c r="E723" s="7" t="s">
        <v>467</v>
      </c>
      <c r="F723" s="7" t="s">
        <v>50</v>
      </c>
      <c r="G723" s="7"/>
      <c r="H723" s="13" t="n">
        <v>43046</v>
      </c>
      <c r="I723" s="10" t="n">
        <v>4591</v>
      </c>
      <c r="J723" s="7" t="s">
        <v>106</v>
      </c>
      <c r="K723" s="10" t="n">
        <f aca="false">IF(I723="","",IF(J723="sq ft",ROUND(I723*0.092903,0),I723))</f>
        <v>427</v>
      </c>
      <c r="L723" s="13" t="n">
        <v>41568</v>
      </c>
      <c r="M723" s="14" t="n">
        <f aca="false">IF(OR(H723="",L723=""),"",ROUND((H723-L723)/30.44,1))</f>
        <v>48.6</v>
      </c>
      <c r="N723" s="7" t="str">
        <f aca="false">IF(AND(E723&lt;&gt;"v2008",ISERROR(SEARCH("Villa",B723))),"Commercial-scale","Residential unit")</f>
        <v>Residential unit</v>
      </c>
      <c r="O723" s="7" t="s">
        <v>54</v>
      </c>
    </row>
    <row r="724" customFormat="false" ht="15" hidden="false" customHeight="false" outlineLevel="0" collapsed="false">
      <c r="A724" s="7" t="n">
        <v>10887520</v>
      </c>
      <c r="B724" s="7" t="s">
        <v>466</v>
      </c>
      <c r="C724" s="7" t="s">
        <v>54</v>
      </c>
      <c r="D724" s="7" t="s">
        <v>93</v>
      </c>
      <c r="E724" s="7" t="s">
        <v>467</v>
      </c>
      <c r="F724" s="7" t="s">
        <v>50</v>
      </c>
      <c r="G724" s="7"/>
      <c r="H724" s="13" t="n">
        <v>43046</v>
      </c>
      <c r="I724" s="10" t="n">
        <v>4591</v>
      </c>
      <c r="J724" s="7" t="s">
        <v>106</v>
      </c>
      <c r="K724" s="10" t="n">
        <f aca="false">IF(I724="","",IF(J724="sq ft",ROUND(I724*0.092903,0),I724))</f>
        <v>427</v>
      </c>
      <c r="L724" s="13" t="n">
        <v>41568</v>
      </c>
      <c r="M724" s="14" t="n">
        <f aca="false">IF(OR(H724="",L724=""),"",ROUND((H724-L724)/30.44,1))</f>
        <v>48.6</v>
      </c>
      <c r="N724" s="7" t="str">
        <f aca="false">IF(AND(E724&lt;&gt;"v2008",ISERROR(SEARCH("Villa",B724))),"Commercial-scale","Residential unit")</f>
        <v>Residential unit</v>
      </c>
      <c r="O724" s="7" t="s">
        <v>54</v>
      </c>
    </row>
    <row r="725" customFormat="false" ht="15" hidden="false" customHeight="false" outlineLevel="0" collapsed="false">
      <c r="A725" s="7" t="n">
        <v>10887543</v>
      </c>
      <c r="B725" s="7" t="s">
        <v>466</v>
      </c>
      <c r="C725" s="7" t="s">
        <v>54</v>
      </c>
      <c r="D725" s="7" t="s">
        <v>93</v>
      </c>
      <c r="E725" s="7" t="s">
        <v>467</v>
      </c>
      <c r="F725" s="7" t="s">
        <v>50</v>
      </c>
      <c r="G725" s="7"/>
      <c r="H725" s="13" t="n">
        <v>43046</v>
      </c>
      <c r="I725" s="10" t="n">
        <v>4591</v>
      </c>
      <c r="J725" s="7" t="s">
        <v>106</v>
      </c>
      <c r="K725" s="10" t="n">
        <f aca="false">IF(I725="","",IF(J725="sq ft",ROUND(I725*0.092903,0),I725))</f>
        <v>427</v>
      </c>
      <c r="L725" s="13" t="n">
        <v>41568</v>
      </c>
      <c r="M725" s="14" t="n">
        <f aca="false">IF(OR(H725="",L725=""),"",ROUND((H725-L725)/30.44,1))</f>
        <v>48.6</v>
      </c>
      <c r="N725" s="7" t="str">
        <f aca="false">IF(AND(E725&lt;&gt;"v2008",ISERROR(SEARCH("Villa",B725))),"Commercial-scale","Residential unit")</f>
        <v>Residential unit</v>
      </c>
      <c r="O725" s="7" t="s">
        <v>54</v>
      </c>
    </row>
    <row r="726" customFormat="false" ht="15" hidden="false" customHeight="false" outlineLevel="0" collapsed="false">
      <c r="A726" s="7" t="n">
        <v>10887527</v>
      </c>
      <c r="B726" s="7" t="s">
        <v>466</v>
      </c>
      <c r="C726" s="7" t="s">
        <v>54</v>
      </c>
      <c r="D726" s="7" t="s">
        <v>93</v>
      </c>
      <c r="E726" s="7" t="s">
        <v>467</v>
      </c>
      <c r="F726" s="7" t="s">
        <v>50</v>
      </c>
      <c r="G726" s="7"/>
      <c r="H726" s="13" t="n">
        <v>43046</v>
      </c>
      <c r="I726" s="10" t="n">
        <v>4824</v>
      </c>
      <c r="J726" s="7" t="s">
        <v>106</v>
      </c>
      <c r="K726" s="10" t="n">
        <f aca="false">IF(I726="","",IF(J726="sq ft",ROUND(I726*0.092903,0),I726))</f>
        <v>448</v>
      </c>
      <c r="L726" s="13" t="n">
        <v>41568</v>
      </c>
      <c r="M726" s="14" t="n">
        <f aca="false">IF(OR(H726="",L726=""),"",ROUND((H726-L726)/30.44,1))</f>
        <v>48.6</v>
      </c>
      <c r="N726" s="7" t="str">
        <f aca="false">IF(AND(E726&lt;&gt;"v2008",ISERROR(SEARCH("Villa",B726))),"Commercial-scale","Residential unit")</f>
        <v>Residential unit</v>
      </c>
      <c r="O726" s="7" t="s">
        <v>54</v>
      </c>
    </row>
    <row r="727" customFormat="false" ht="15" hidden="false" customHeight="false" outlineLevel="0" collapsed="false">
      <c r="A727" s="7" t="n">
        <v>10890176</v>
      </c>
      <c r="B727" s="7" t="s">
        <v>466</v>
      </c>
      <c r="C727" s="7" t="s">
        <v>54</v>
      </c>
      <c r="D727" s="7" t="s">
        <v>93</v>
      </c>
      <c r="E727" s="7" t="s">
        <v>467</v>
      </c>
      <c r="F727" s="7" t="s">
        <v>50</v>
      </c>
      <c r="G727" s="7"/>
      <c r="H727" s="13" t="n">
        <v>43046</v>
      </c>
      <c r="I727" s="10" t="n">
        <v>2646</v>
      </c>
      <c r="J727" s="7" t="s">
        <v>106</v>
      </c>
      <c r="K727" s="10" t="n">
        <f aca="false">IF(I727="","",IF(J727="sq ft",ROUND(I727*0.092903,0),I727))</f>
        <v>246</v>
      </c>
      <c r="L727" s="13" t="n">
        <v>41568</v>
      </c>
      <c r="M727" s="14" t="n">
        <f aca="false">IF(OR(H727="",L727=""),"",ROUND((H727-L727)/30.44,1))</f>
        <v>48.6</v>
      </c>
      <c r="N727" s="7" t="str">
        <f aca="false">IF(AND(E727&lt;&gt;"v2008",ISERROR(SEARCH("Villa",B727))),"Commercial-scale","Residential unit")</f>
        <v>Residential unit</v>
      </c>
      <c r="O727" s="7" t="s">
        <v>54</v>
      </c>
    </row>
    <row r="728" customFormat="false" ht="15" hidden="false" customHeight="false" outlineLevel="0" collapsed="false">
      <c r="A728" s="7" t="n">
        <v>10890175</v>
      </c>
      <c r="B728" s="7" t="s">
        <v>466</v>
      </c>
      <c r="C728" s="7" t="s">
        <v>54</v>
      </c>
      <c r="D728" s="7" t="s">
        <v>93</v>
      </c>
      <c r="E728" s="7" t="s">
        <v>467</v>
      </c>
      <c r="F728" s="7" t="s">
        <v>50</v>
      </c>
      <c r="G728" s="7"/>
      <c r="H728" s="13" t="n">
        <v>43046</v>
      </c>
      <c r="I728" s="10" t="n">
        <v>2646</v>
      </c>
      <c r="J728" s="7" t="s">
        <v>106</v>
      </c>
      <c r="K728" s="10" t="n">
        <f aca="false">IF(I728="","",IF(J728="sq ft",ROUND(I728*0.092903,0),I728))</f>
        <v>246</v>
      </c>
      <c r="L728" s="13" t="n">
        <v>41568</v>
      </c>
      <c r="M728" s="14" t="n">
        <f aca="false">IF(OR(H728="",L728=""),"",ROUND((H728-L728)/30.44,1))</f>
        <v>48.6</v>
      </c>
      <c r="N728" s="7" t="str">
        <f aca="false">IF(AND(E728&lt;&gt;"v2008",ISERROR(SEARCH("Villa",B728))),"Commercial-scale","Residential unit")</f>
        <v>Residential unit</v>
      </c>
      <c r="O728" s="7" t="s">
        <v>54</v>
      </c>
    </row>
    <row r="729" customFormat="false" ht="15" hidden="false" customHeight="false" outlineLevel="0" collapsed="false">
      <c r="A729" s="7" t="n">
        <v>10887504</v>
      </c>
      <c r="B729" s="7" t="s">
        <v>466</v>
      </c>
      <c r="C729" s="7" t="s">
        <v>54</v>
      </c>
      <c r="D729" s="7" t="s">
        <v>93</v>
      </c>
      <c r="E729" s="7" t="s">
        <v>467</v>
      </c>
      <c r="F729" s="7" t="s">
        <v>50</v>
      </c>
      <c r="G729" s="7"/>
      <c r="H729" s="13" t="n">
        <v>43046</v>
      </c>
      <c r="I729" s="10" t="n">
        <v>4591</v>
      </c>
      <c r="J729" s="7" t="s">
        <v>106</v>
      </c>
      <c r="K729" s="10" t="n">
        <f aca="false">IF(I729="","",IF(J729="sq ft",ROUND(I729*0.092903,0),I729))</f>
        <v>427</v>
      </c>
      <c r="L729" s="13" t="n">
        <v>41568</v>
      </c>
      <c r="M729" s="14" t="n">
        <f aca="false">IF(OR(H729="",L729=""),"",ROUND((H729-L729)/30.44,1))</f>
        <v>48.6</v>
      </c>
      <c r="N729" s="7" t="str">
        <f aca="false">IF(AND(E729&lt;&gt;"v2008",ISERROR(SEARCH("Villa",B729))),"Commercial-scale","Residential unit")</f>
        <v>Residential unit</v>
      </c>
      <c r="O729" s="7" t="s">
        <v>54</v>
      </c>
    </row>
    <row r="730" customFormat="false" ht="15" hidden="false" customHeight="false" outlineLevel="0" collapsed="false">
      <c r="A730" s="7" t="n">
        <v>10890154</v>
      </c>
      <c r="B730" s="7" t="s">
        <v>466</v>
      </c>
      <c r="C730" s="7" t="s">
        <v>54</v>
      </c>
      <c r="D730" s="7" t="s">
        <v>93</v>
      </c>
      <c r="E730" s="7" t="s">
        <v>467</v>
      </c>
      <c r="F730" s="7" t="s">
        <v>50</v>
      </c>
      <c r="G730" s="7"/>
      <c r="H730" s="13" t="n">
        <v>43046</v>
      </c>
      <c r="I730" s="10" t="n">
        <v>3090</v>
      </c>
      <c r="J730" s="7" t="s">
        <v>106</v>
      </c>
      <c r="K730" s="10" t="n">
        <f aca="false">IF(I730="","",IF(J730="sq ft",ROUND(I730*0.092903,0),I730))</f>
        <v>287</v>
      </c>
      <c r="L730" s="13" t="n">
        <v>41568</v>
      </c>
      <c r="M730" s="14" t="n">
        <f aca="false">IF(OR(H730="",L730=""),"",ROUND((H730-L730)/30.44,1))</f>
        <v>48.6</v>
      </c>
      <c r="N730" s="7" t="str">
        <f aca="false">IF(AND(E730&lt;&gt;"v2008",ISERROR(SEARCH("Villa",B730))),"Commercial-scale","Residential unit")</f>
        <v>Residential unit</v>
      </c>
      <c r="O730" s="7" t="s">
        <v>54</v>
      </c>
    </row>
    <row r="731" customFormat="false" ht="15" hidden="false" customHeight="false" outlineLevel="0" collapsed="false">
      <c r="A731" s="7" t="n">
        <v>10890146</v>
      </c>
      <c r="B731" s="7" t="s">
        <v>466</v>
      </c>
      <c r="C731" s="7" t="s">
        <v>54</v>
      </c>
      <c r="D731" s="7" t="s">
        <v>93</v>
      </c>
      <c r="E731" s="7" t="s">
        <v>467</v>
      </c>
      <c r="F731" s="7" t="s">
        <v>50</v>
      </c>
      <c r="G731" s="7"/>
      <c r="H731" s="13" t="n">
        <v>43046</v>
      </c>
      <c r="I731" s="10" t="n">
        <v>2646</v>
      </c>
      <c r="J731" s="7" t="s">
        <v>106</v>
      </c>
      <c r="K731" s="10" t="n">
        <f aca="false">IF(I731="","",IF(J731="sq ft",ROUND(I731*0.092903,0),I731))</f>
        <v>246</v>
      </c>
      <c r="L731" s="13" t="n">
        <v>41568</v>
      </c>
      <c r="M731" s="14" t="n">
        <f aca="false">IF(OR(H731="",L731=""),"",ROUND((H731-L731)/30.44,1))</f>
        <v>48.6</v>
      </c>
      <c r="N731" s="7" t="str">
        <f aca="false">IF(AND(E731&lt;&gt;"v2008",ISERROR(SEARCH("Villa",B731))),"Commercial-scale","Residential unit")</f>
        <v>Residential unit</v>
      </c>
      <c r="O731" s="7" t="s">
        <v>54</v>
      </c>
    </row>
    <row r="732" customFormat="false" ht="15" hidden="false" customHeight="false" outlineLevel="0" collapsed="false">
      <c r="A732" s="7" t="n">
        <v>10890174</v>
      </c>
      <c r="B732" s="7" t="s">
        <v>466</v>
      </c>
      <c r="C732" s="7" t="s">
        <v>54</v>
      </c>
      <c r="D732" s="7" t="s">
        <v>93</v>
      </c>
      <c r="E732" s="7" t="s">
        <v>467</v>
      </c>
      <c r="F732" s="7" t="s">
        <v>50</v>
      </c>
      <c r="G732" s="7"/>
      <c r="H732" s="13" t="n">
        <v>43046</v>
      </c>
      <c r="I732" s="10" t="n">
        <v>2646</v>
      </c>
      <c r="J732" s="7" t="s">
        <v>106</v>
      </c>
      <c r="K732" s="10" t="n">
        <f aca="false">IF(I732="","",IF(J732="sq ft",ROUND(I732*0.092903,0),I732))</f>
        <v>246</v>
      </c>
      <c r="L732" s="13" t="n">
        <v>41568</v>
      </c>
      <c r="M732" s="14" t="n">
        <f aca="false">IF(OR(H732="",L732=""),"",ROUND((H732-L732)/30.44,1))</f>
        <v>48.6</v>
      </c>
      <c r="N732" s="7" t="str">
        <f aca="false">IF(AND(E732&lt;&gt;"v2008",ISERROR(SEARCH("Villa",B732))),"Commercial-scale","Residential unit")</f>
        <v>Residential unit</v>
      </c>
      <c r="O732" s="7" t="s">
        <v>54</v>
      </c>
    </row>
    <row r="733" customFormat="false" ht="15" hidden="false" customHeight="false" outlineLevel="0" collapsed="false">
      <c r="A733" s="7" t="n">
        <v>10890156</v>
      </c>
      <c r="B733" s="7" t="s">
        <v>466</v>
      </c>
      <c r="C733" s="7" t="s">
        <v>54</v>
      </c>
      <c r="D733" s="7" t="s">
        <v>93</v>
      </c>
      <c r="E733" s="7" t="s">
        <v>467</v>
      </c>
      <c r="F733" s="7" t="s">
        <v>50</v>
      </c>
      <c r="G733" s="7"/>
      <c r="H733" s="13" t="n">
        <v>43046</v>
      </c>
      <c r="I733" s="10" t="n">
        <v>2646</v>
      </c>
      <c r="J733" s="7" t="s">
        <v>106</v>
      </c>
      <c r="K733" s="10" t="n">
        <f aca="false">IF(I733="","",IF(J733="sq ft",ROUND(I733*0.092903,0),I733))</f>
        <v>246</v>
      </c>
      <c r="L733" s="13" t="n">
        <v>41568</v>
      </c>
      <c r="M733" s="14" t="n">
        <f aca="false">IF(OR(H733="",L733=""),"",ROUND((H733-L733)/30.44,1))</f>
        <v>48.6</v>
      </c>
      <c r="N733" s="7" t="str">
        <f aca="false">IF(AND(E733&lt;&gt;"v2008",ISERROR(SEARCH("Villa",B733))),"Commercial-scale","Residential unit")</f>
        <v>Residential unit</v>
      </c>
      <c r="O733" s="7" t="s">
        <v>54</v>
      </c>
    </row>
    <row r="734" customFormat="false" ht="15" hidden="false" customHeight="false" outlineLevel="0" collapsed="false">
      <c r="A734" s="7" t="n">
        <v>10890167</v>
      </c>
      <c r="B734" s="7" t="s">
        <v>466</v>
      </c>
      <c r="C734" s="7" t="s">
        <v>54</v>
      </c>
      <c r="D734" s="7" t="s">
        <v>93</v>
      </c>
      <c r="E734" s="7" t="s">
        <v>467</v>
      </c>
      <c r="F734" s="7" t="s">
        <v>50</v>
      </c>
      <c r="G734" s="7"/>
      <c r="H734" s="13" t="n">
        <v>43046</v>
      </c>
      <c r="I734" s="10" t="n">
        <v>3090</v>
      </c>
      <c r="J734" s="7" t="s">
        <v>106</v>
      </c>
      <c r="K734" s="10" t="n">
        <f aca="false">IF(I734="","",IF(J734="sq ft",ROUND(I734*0.092903,0),I734))</f>
        <v>287</v>
      </c>
      <c r="L734" s="13" t="n">
        <v>41568</v>
      </c>
      <c r="M734" s="14" t="n">
        <f aca="false">IF(OR(H734="",L734=""),"",ROUND((H734-L734)/30.44,1))</f>
        <v>48.6</v>
      </c>
      <c r="N734" s="7" t="str">
        <f aca="false">IF(AND(E734&lt;&gt;"v2008",ISERROR(SEARCH("Villa",B734))),"Commercial-scale","Residential unit")</f>
        <v>Residential unit</v>
      </c>
      <c r="O734" s="7" t="s">
        <v>54</v>
      </c>
    </row>
    <row r="735" customFormat="false" ht="15" hidden="false" customHeight="false" outlineLevel="0" collapsed="false">
      <c r="A735" s="7" t="n">
        <v>10887505</v>
      </c>
      <c r="B735" s="7" t="s">
        <v>466</v>
      </c>
      <c r="C735" s="7" t="s">
        <v>54</v>
      </c>
      <c r="D735" s="7" t="s">
        <v>93</v>
      </c>
      <c r="E735" s="7" t="s">
        <v>467</v>
      </c>
      <c r="F735" s="7" t="s">
        <v>50</v>
      </c>
      <c r="G735" s="7"/>
      <c r="H735" s="13" t="n">
        <v>43046</v>
      </c>
      <c r="I735" s="10" t="n">
        <v>4591</v>
      </c>
      <c r="J735" s="7" t="s">
        <v>106</v>
      </c>
      <c r="K735" s="10" t="n">
        <f aca="false">IF(I735="","",IF(J735="sq ft",ROUND(I735*0.092903,0),I735))</f>
        <v>427</v>
      </c>
      <c r="L735" s="13" t="n">
        <v>41568</v>
      </c>
      <c r="M735" s="14" t="n">
        <f aca="false">IF(OR(H735="",L735=""),"",ROUND((H735-L735)/30.44,1))</f>
        <v>48.6</v>
      </c>
      <c r="N735" s="7" t="str">
        <f aca="false">IF(AND(E735&lt;&gt;"v2008",ISERROR(SEARCH("Villa",B735))),"Commercial-scale","Residential unit")</f>
        <v>Residential unit</v>
      </c>
      <c r="O735" s="7" t="s">
        <v>54</v>
      </c>
    </row>
    <row r="736" customFormat="false" ht="15" hidden="false" customHeight="false" outlineLevel="0" collapsed="false">
      <c r="A736" s="7" t="n">
        <v>10887506</v>
      </c>
      <c r="B736" s="7" t="s">
        <v>466</v>
      </c>
      <c r="C736" s="7" t="s">
        <v>54</v>
      </c>
      <c r="D736" s="7" t="s">
        <v>93</v>
      </c>
      <c r="E736" s="7" t="s">
        <v>467</v>
      </c>
      <c r="F736" s="7" t="s">
        <v>50</v>
      </c>
      <c r="G736" s="7"/>
      <c r="H736" s="13" t="n">
        <v>43046</v>
      </c>
      <c r="I736" s="10" t="n">
        <v>4591</v>
      </c>
      <c r="J736" s="7" t="s">
        <v>106</v>
      </c>
      <c r="K736" s="10" t="n">
        <f aca="false">IF(I736="","",IF(J736="sq ft",ROUND(I736*0.092903,0),I736))</f>
        <v>427</v>
      </c>
      <c r="L736" s="13" t="n">
        <v>41568</v>
      </c>
      <c r="M736" s="14" t="n">
        <f aca="false">IF(OR(H736="",L736=""),"",ROUND((H736-L736)/30.44,1))</f>
        <v>48.6</v>
      </c>
      <c r="N736" s="7" t="str">
        <f aca="false">IF(AND(E736&lt;&gt;"v2008",ISERROR(SEARCH("Villa",B736))),"Commercial-scale","Residential unit")</f>
        <v>Residential unit</v>
      </c>
      <c r="O736" s="7" t="s">
        <v>54</v>
      </c>
    </row>
    <row r="737" customFormat="false" ht="15" hidden="false" customHeight="false" outlineLevel="0" collapsed="false">
      <c r="A737" s="7" t="n">
        <v>10890169</v>
      </c>
      <c r="B737" s="7" t="s">
        <v>466</v>
      </c>
      <c r="C737" s="7" t="s">
        <v>54</v>
      </c>
      <c r="D737" s="7" t="s">
        <v>93</v>
      </c>
      <c r="E737" s="7" t="s">
        <v>467</v>
      </c>
      <c r="F737" s="7" t="s">
        <v>50</v>
      </c>
      <c r="G737" s="7"/>
      <c r="H737" s="13" t="n">
        <v>43046</v>
      </c>
      <c r="I737" s="10" t="n">
        <v>2646</v>
      </c>
      <c r="J737" s="7" t="s">
        <v>106</v>
      </c>
      <c r="K737" s="10" t="n">
        <f aca="false">IF(I737="","",IF(J737="sq ft",ROUND(I737*0.092903,0),I737))</f>
        <v>246</v>
      </c>
      <c r="L737" s="13" t="n">
        <v>41568</v>
      </c>
      <c r="M737" s="14" t="n">
        <f aca="false">IF(OR(H737="",L737=""),"",ROUND((H737-L737)/30.44,1))</f>
        <v>48.6</v>
      </c>
      <c r="N737" s="7" t="str">
        <f aca="false">IF(AND(E737&lt;&gt;"v2008",ISERROR(SEARCH("Villa",B737))),"Commercial-scale","Residential unit")</f>
        <v>Residential unit</v>
      </c>
      <c r="O737" s="7" t="s">
        <v>54</v>
      </c>
    </row>
    <row r="738" customFormat="false" ht="15" hidden="false" customHeight="false" outlineLevel="0" collapsed="false">
      <c r="A738" s="7" t="n">
        <v>10890158</v>
      </c>
      <c r="B738" s="7" t="s">
        <v>466</v>
      </c>
      <c r="C738" s="7" t="s">
        <v>54</v>
      </c>
      <c r="D738" s="7" t="s">
        <v>93</v>
      </c>
      <c r="E738" s="7" t="s">
        <v>467</v>
      </c>
      <c r="F738" s="7" t="s">
        <v>50</v>
      </c>
      <c r="G738" s="7"/>
      <c r="H738" s="13" t="n">
        <v>43046</v>
      </c>
      <c r="I738" s="10" t="n">
        <v>2646</v>
      </c>
      <c r="J738" s="7" t="s">
        <v>106</v>
      </c>
      <c r="K738" s="10" t="n">
        <f aca="false">IF(I738="","",IF(J738="sq ft",ROUND(I738*0.092903,0),I738))</f>
        <v>246</v>
      </c>
      <c r="L738" s="13" t="n">
        <v>41568</v>
      </c>
      <c r="M738" s="14" t="n">
        <f aca="false">IF(OR(H738="",L738=""),"",ROUND((H738-L738)/30.44,1))</f>
        <v>48.6</v>
      </c>
      <c r="N738" s="7" t="str">
        <f aca="false">IF(AND(E738&lt;&gt;"v2008",ISERROR(SEARCH("Villa",B738))),"Commercial-scale","Residential unit")</f>
        <v>Residential unit</v>
      </c>
      <c r="O738" s="7" t="s">
        <v>54</v>
      </c>
    </row>
    <row r="739" customFormat="false" ht="15" hidden="false" customHeight="false" outlineLevel="0" collapsed="false">
      <c r="A739" s="7" t="n">
        <v>10890163</v>
      </c>
      <c r="B739" s="7" t="s">
        <v>466</v>
      </c>
      <c r="C739" s="7" t="s">
        <v>54</v>
      </c>
      <c r="D739" s="7" t="s">
        <v>93</v>
      </c>
      <c r="E739" s="7" t="s">
        <v>467</v>
      </c>
      <c r="F739" s="7" t="s">
        <v>50</v>
      </c>
      <c r="G739" s="7"/>
      <c r="H739" s="13" t="n">
        <v>43046</v>
      </c>
      <c r="I739" s="10" t="n">
        <v>2646</v>
      </c>
      <c r="J739" s="7" t="s">
        <v>106</v>
      </c>
      <c r="K739" s="10" t="n">
        <f aca="false">IF(I739="","",IF(J739="sq ft",ROUND(I739*0.092903,0),I739))</f>
        <v>246</v>
      </c>
      <c r="L739" s="13" t="n">
        <v>41568</v>
      </c>
      <c r="M739" s="14" t="n">
        <f aca="false">IF(OR(H739="",L739=""),"",ROUND((H739-L739)/30.44,1))</f>
        <v>48.6</v>
      </c>
      <c r="N739" s="7" t="str">
        <f aca="false">IF(AND(E739&lt;&gt;"v2008",ISERROR(SEARCH("Villa",B739))),"Commercial-scale","Residential unit")</f>
        <v>Residential unit</v>
      </c>
      <c r="O739" s="7" t="s">
        <v>54</v>
      </c>
    </row>
    <row r="740" customFormat="false" ht="15" hidden="false" customHeight="false" outlineLevel="0" collapsed="false">
      <c r="A740" s="7" t="n">
        <v>10890162</v>
      </c>
      <c r="B740" s="7" t="s">
        <v>466</v>
      </c>
      <c r="C740" s="7" t="s">
        <v>54</v>
      </c>
      <c r="D740" s="7" t="s">
        <v>93</v>
      </c>
      <c r="E740" s="7" t="s">
        <v>467</v>
      </c>
      <c r="F740" s="7" t="s">
        <v>50</v>
      </c>
      <c r="G740" s="7"/>
      <c r="H740" s="13" t="n">
        <v>43046</v>
      </c>
      <c r="I740" s="10" t="n">
        <v>2646</v>
      </c>
      <c r="J740" s="7" t="s">
        <v>106</v>
      </c>
      <c r="K740" s="10" t="n">
        <f aca="false">IF(I740="","",IF(J740="sq ft",ROUND(I740*0.092903,0),I740))</f>
        <v>246</v>
      </c>
      <c r="L740" s="13" t="n">
        <v>41568</v>
      </c>
      <c r="M740" s="14" t="n">
        <f aca="false">IF(OR(H740="",L740=""),"",ROUND((H740-L740)/30.44,1))</f>
        <v>48.6</v>
      </c>
      <c r="N740" s="7" t="str">
        <f aca="false">IF(AND(E740&lt;&gt;"v2008",ISERROR(SEARCH("Villa",B740))),"Commercial-scale","Residential unit")</f>
        <v>Residential unit</v>
      </c>
      <c r="O740" s="7" t="s">
        <v>54</v>
      </c>
    </row>
    <row r="741" customFormat="false" ht="15" hidden="false" customHeight="false" outlineLevel="0" collapsed="false">
      <c r="A741" s="7" t="n">
        <v>10887417</v>
      </c>
      <c r="B741" s="7" t="s">
        <v>466</v>
      </c>
      <c r="C741" s="7" t="s">
        <v>54</v>
      </c>
      <c r="D741" s="7" t="s">
        <v>93</v>
      </c>
      <c r="E741" s="7" t="s">
        <v>467</v>
      </c>
      <c r="F741" s="7" t="s">
        <v>50</v>
      </c>
      <c r="G741" s="7"/>
      <c r="H741" s="13" t="n">
        <v>43046</v>
      </c>
      <c r="I741" s="10" t="n">
        <v>4824</v>
      </c>
      <c r="J741" s="7" t="s">
        <v>106</v>
      </c>
      <c r="K741" s="10" t="n">
        <f aca="false">IF(I741="","",IF(J741="sq ft",ROUND(I741*0.092903,0),I741))</f>
        <v>448</v>
      </c>
      <c r="L741" s="13" t="n">
        <v>41568</v>
      </c>
      <c r="M741" s="14" t="n">
        <f aca="false">IF(OR(H741="",L741=""),"",ROUND((H741-L741)/30.44,1))</f>
        <v>48.6</v>
      </c>
      <c r="N741" s="7" t="str">
        <f aca="false">IF(AND(E741&lt;&gt;"v2008",ISERROR(SEARCH("Villa",B741))),"Commercial-scale","Residential unit")</f>
        <v>Residential unit</v>
      </c>
      <c r="O741" s="7" t="s">
        <v>54</v>
      </c>
    </row>
    <row r="742" customFormat="false" ht="15" hidden="false" customHeight="false" outlineLevel="0" collapsed="false">
      <c r="A742" s="7" t="n">
        <v>10887418</v>
      </c>
      <c r="B742" s="7" t="s">
        <v>466</v>
      </c>
      <c r="C742" s="7" t="s">
        <v>54</v>
      </c>
      <c r="D742" s="7" t="s">
        <v>93</v>
      </c>
      <c r="E742" s="7" t="s">
        <v>467</v>
      </c>
      <c r="F742" s="7" t="s">
        <v>50</v>
      </c>
      <c r="G742" s="7"/>
      <c r="H742" s="13" t="n">
        <v>43046</v>
      </c>
      <c r="I742" s="10" t="n">
        <v>4824</v>
      </c>
      <c r="J742" s="7" t="s">
        <v>106</v>
      </c>
      <c r="K742" s="10" t="n">
        <f aca="false">IF(I742="","",IF(J742="sq ft",ROUND(I742*0.092903,0),I742))</f>
        <v>448</v>
      </c>
      <c r="L742" s="13" t="n">
        <v>41568</v>
      </c>
      <c r="M742" s="14" t="n">
        <f aca="false">IF(OR(H742="",L742=""),"",ROUND((H742-L742)/30.44,1))</f>
        <v>48.6</v>
      </c>
      <c r="N742" s="7" t="str">
        <f aca="false">IF(AND(E742&lt;&gt;"v2008",ISERROR(SEARCH("Villa",B742))),"Commercial-scale","Residential unit")</f>
        <v>Residential unit</v>
      </c>
      <c r="O742" s="7" t="s">
        <v>54</v>
      </c>
    </row>
    <row r="743" customFormat="false" ht="15" hidden="false" customHeight="false" outlineLevel="0" collapsed="false">
      <c r="A743" s="7" t="n">
        <v>10887507</v>
      </c>
      <c r="B743" s="7" t="s">
        <v>466</v>
      </c>
      <c r="C743" s="7" t="s">
        <v>54</v>
      </c>
      <c r="D743" s="7" t="s">
        <v>93</v>
      </c>
      <c r="E743" s="7" t="s">
        <v>467</v>
      </c>
      <c r="F743" s="7" t="s">
        <v>50</v>
      </c>
      <c r="G743" s="7"/>
      <c r="H743" s="13" t="n">
        <v>43046</v>
      </c>
      <c r="I743" s="10" t="n">
        <v>4591</v>
      </c>
      <c r="J743" s="7" t="s">
        <v>106</v>
      </c>
      <c r="K743" s="10" t="n">
        <f aca="false">IF(I743="","",IF(J743="sq ft",ROUND(I743*0.092903,0),I743))</f>
        <v>427</v>
      </c>
      <c r="L743" s="13" t="n">
        <v>41568</v>
      </c>
      <c r="M743" s="14" t="n">
        <f aca="false">IF(OR(H743="",L743=""),"",ROUND((H743-L743)/30.44,1))</f>
        <v>48.6</v>
      </c>
      <c r="N743" s="7" t="str">
        <f aca="false">IF(AND(E743&lt;&gt;"v2008",ISERROR(SEARCH("Villa",B743))),"Commercial-scale","Residential unit")</f>
        <v>Residential unit</v>
      </c>
      <c r="O743" s="7" t="s">
        <v>54</v>
      </c>
    </row>
    <row r="744" customFormat="false" ht="15" hidden="false" customHeight="false" outlineLevel="0" collapsed="false">
      <c r="A744" s="7" t="n">
        <v>10887510</v>
      </c>
      <c r="B744" s="7" t="s">
        <v>466</v>
      </c>
      <c r="C744" s="7" t="s">
        <v>54</v>
      </c>
      <c r="D744" s="7" t="s">
        <v>93</v>
      </c>
      <c r="E744" s="7" t="s">
        <v>467</v>
      </c>
      <c r="F744" s="7" t="s">
        <v>50</v>
      </c>
      <c r="G744" s="7"/>
      <c r="H744" s="13" t="n">
        <v>43046</v>
      </c>
      <c r="I744" s="10" t="n">
        <v>4591</v>
      </c>
      <c r="J744" s="7" t="s">
        <v>106</v>
      </c>
      <c r="K744" s="10" t="n">
        <f aca="false">IF(I744="","",IF(J744="sq ft",ROUND(I744*0.092903,0),I744))</f>
        <v>427</v>
      </c>
      <c r="L744" s="13" t="n">
        <v>41568</v>
      </c>
      <c r="M744" s="14" t="n">
        <f aca="false">IF(OR(H744="",L744=""),"",ROUND((H744-L744)/30.44,1))</f>
        <v>48.6</v>
      </c>
      <c r="N744" s="7" t="str">
        <f aca="false">IF(AND(E744&lt;&gt;"v2008",ISERROR(SEARCH("Villa",B744))),"Commercial-scale","Residential unit")</f>
        <v>Residential unit</v>
      </c>
      <c r="O744" s="7" t="s">
        <v>54</v>
      </c>
    </row>
    <row r="745" customFormat="false" ht="15" hidden="false" customHeight="false" outlineLevel="0" collapsed="false">
      <c r="A745" s="7" t="n">
        <v>10887541</v>
      </c>
      <c r="B745" s="7" t="s">
        <v>466</v>
      </c>
      <c r="C745" s="7" t="s">
        <v>54</v>
      </c>
      <c r="D745" s="7" t="s">
        <v>93</v>
      </c>
      <c r="E745" s="7" t="s">
        <v>467</v>
      </c>
      <c r="F745" s="7" t="s">
        <v>50</v>
      </c>
      <c r="G745" s="7"/>
      <c r="H745" s="13" t="n">
        <v>43046</v>
      </c>
      <c r="I745" s="10" t="n">
        <v>4591</v>
      </c>
      <c r="J745" s="7" t="s">
        <v>106</v>
      </c>
      <c r="K745" s="10" t="n">
        <f aca="false">IF(I745="","",IF(J745="sq ft",ROUND(I745*0.092903,0),I745))</f>
        <v>427</v>
      </c>
      <c r="L745" s="13" t="n">
        <v>41568</v>
      </c>
      <c r="M745" s="14" t="n">
        <f aca="false">IF(OR(H745="",L745=""),"",ROUND((H745-L745)/30.44,1))</f>
        <v>48.6</v>
      </c>
      <c r="N745" s="7" t="str">
        <f aca="false">IF(AND(E745&lt;&gt;"v2008",ISERROR(SEARCH("Villa",B745))),"Commercial-scale","Residential unit")</f>
        <v>Residential unit</v>
      </c>
      <c r="O745" s="7" t="s">
        <v>54</v>
      </c>
    </row>
    <row r="746" customFormat="false" ht="15" hidden="false" customHeight="false" outlineLevel="0" collapsed="false">
      <c r="A746" s="7" t="n">
        <v>10887508</v>
      </c>
      <c r="B746" s="7" t="s">
        <v>466</v>
      </c>
      <c r="C746" s="7" t="s">
        <v>54</v>
      </c>
      <c r="D746" s="7" t="s">
        <v>93</v>
      </c>
      <c r="E746" s="7" t="s">
        <v>467</v>
      </c>
      <c r="F746" s="7" t="s">
        <v>50</v>
      </c>
      <c r="G746" s="7"/>
      <c r="H746" s="13" t="n">
        <v>43046</v>
      </c>
      <c r="I746" s="10" t="n">
        <v>4591</v>
      </c>
      <c r="J746" s="7" t="s">
        <v>106</v>
      </c>
      <c r="K746" s="10" t="n">
        <f aca="false">IF(I746="","",IF(J746="sq ft",ROUND(I746*0.092903,0),I746))</f>
        <v>427</v>
      </c>
      <c r="L746" s="13" t="n">
        <v>41568</v>
      </c>
      <c r="M746" s="14" t="n">
        <f aca="false">IF(OR(H746="",L746=""),"",ROUND((H746-L746)/30.44,1))</f>
        <v>48.6</v>
      </c>
      <c r="N746" s="7" t="str">
        <f aca="false">IF(AND(E746&lt;&gt;"v2008",ISERROR(SEARCH("Villa",B746))),"Commercial-scale","Residential unit")</f>
        <v>Residential unit</v>
      </c>
      <c r="O746" s="7" t="s">
        <v>54</v>
      </c>
    </row>
    <row r="747" customFormat="false" ht="15" hidden="false" customHeight="false" outlineLevel="0" collapsed="false">
      <c r="A747" s="7" t="n">
        <v>10887538</v>
      </c>
      <c r="B747" s="7" t="s">
        <v>466</v>
      </c>
      <c r="C747" s="7" t="s">
        <v>54</v>
      </c>
      <c r="D747" s="7" t="s">
        <v>93</v>
      </c>
      <c r="E747" s="7" t="s">
        <v>467</v>
      </c>
      <c r="F747" s="7" t="s">
        <v>50</v>
      </c>
      <c r="G747" s="7"/>
      <c r="H747" s="13" t="n">
        <v>43046</v>
      </c>
      <c r="I747" s="10" t="n">
        <v>4824</v>
      </c>
      <c r="J747" s="7" t="s">
        <v>106</v>
      </c>
      <c r="K747" s="10" t="n">
        <f aca="false">IF(I747="","",IF(J747="sq ft",ROUND(I747*0.092903,0),I747))</f>
        <v>448</v>
      </c>
      <c r="L747" s="13" t="n">
        <v>41568</v>
      </c>
      <c r="M747" s="14" t="n">
        <f aca="false">IF(OR(H747="",L747=""),"",ROUND((H747-L747)/30.44,1))</f>
        <v>48.6</v>
      </c>
      <c r="N747" s="7" t="str">
        <f aca="false">IF(AND(E747&lt;&gt;"v2008",ISERROR(SEARCH("Villa",B747))),"Commercial-scale","Residential unit")</f>
        <v>Residential unit</v>
      </c>
      <c r="O747" s="7" t="s">
        <v>54</v>
      </c>
    </row>
    <row r="748" customFormat="false" ht="15" hidden="false" customHeight="false" outlineLevel="0" collapsed="false">
      <c r="A748" s="7" t="n">
        <v>10890164</v>
      </c>
      <c r="B748" s="7" t="s">
        <v>466</v>
      </c>
      <c r="C748" s="7" t="s">
        <v>54</v>
      </c>
      <c r="D748" s="7" t="s">
        <v>93</v>
      </c>
      <c r="E748" s="7" t="s">
        <v>467</v>
      </c>
      <c r="F748" s="7" t="s">
        <v>50</v>
      </c>
      <c r="G748" s="7"/>
      <c r="H748" s="13" t="n">
        <v>43046</v>
      </c>
      <c r="I748" s="10" t="n">
        <v>2646</v>
      </c>
      <c r="J748" s="7" t="s">
        <v>106</v>
      </c>
      <c r="K748" s="10" t="n">
        <f aca="false">IF(I748="","",IF(J748="sq ft",ROUND(I748*0.092903,0),I748))</f>
        <v>246</v>
      </c>
      <c r="L748" s="13" t="n">
        <v>41568</v>
      </c>
      <c r="M748" s="14" t="n">
        <f aca="false">IF(OR(H748="",L748=""),"",ROUND((H748-L748)/30.44,1))</f>
        <v>48.6</v>
      </c>
      <c r="N748" s="7" t="str">
        <f aca="false">IF(AND(E748&lt;&gt;"v2008",ISERROR(SEARCH("Villa",B748))),"Commercial-scale","Residential unit")</f>
        <v>Residential unit</v>
      </c>
      <c r="O748" s="7" t="s">
        <v>54</v>
      </c>
    </row>
    <row r="749" customFormat="false" ht="15" hidden="false" customHeight="false" outlineLevel="0" collapsed="false">
      <c r="A749" s="7" t="n">
        <v>10889514</v>
      </c>
      <c r="B749" s="7" t="s">
        <v>466</v>
      </c>
      <c r="C749" s="7" t="s">
        <v>54</v>
      </c>
      <c r="D749" s="7" t="s">
        <v>93</v>
      </c>
      <c r="E749" s="7" t="s">
        <v>467</v>
      </c>
      <c r="F749" s="7" t="s">
        <v>50</v>
      </c>
      <c r="G749" s="7"/>
      <c r="H749" s="13" t="n">
        <v>43046</v>
      </c>
      <c r="I749" s="10" t="n">
        <v>4833</v>
      </c>
      <c r="J749" s="7" t="s">
        <v>106</v>
      </c>
      <c r="K749" s="10" t="n">
        <f aca="false">IF(I749="","",IF(J749="sq ft",ROUND(I749*0.092903,0),I749))</f>
        <v>449</v>
      </c>
      <c r="L749" s="13" t="n">
        <v>41352</v>
      </c>
      <c r="M749" s="14" t="n">
        <f aca="false">IF(OR(H749="",L749=""),"",ROUND((H749-L749)/30.44,1))</f>
        <v>55.7</v>
      </c>
      <c r="N749" s="7" t="str">
        <f aca="false">IF(AND(E749&lt;&gt;"v2008",ISERROR(SEARCH("Villa",B749))),"Commercial-scale","Residential unit")</f>
        <v>Residential unit</v>
      </c>
      <c r="O749" s="7" t="s">
        <v>54</v>
      </c>
    </row>
    <row r="750" customFormat="false" ht="15" hidden="false" customHeight="false" outlineLevel="0" collapsed="false">
      <c r="A750" s="7" t="n">
        <v>10889513</v>
      </c>
      <c r="B750" s="7" t="s">
        <v>466</v>
      </c>
      <c r="C750" s="7" t="s">
        <v>54</v>
      </c>
      <c r="D750" s="7" t="s">
        <v>93</v>
      </c>
      <c r="E750" s="7" t="s">
        <v>467</v>
      </c>
      <c r="F750" s="7" t="s">
        <v>50</v>
      </c>
      <c r="G750" s="7"/>
      <c r="H750" s="13" t="n">
        <v>43046</v>
      </c>
      <c r="I750" s="10" t="n">
        <v>4833</v>
      </c>
      <c r="J750" s="7" t="s">
        <v>106</v>
      </c>
      <c r="K750" s="10" t="n">
        <f aca="false">IF(I750="","",IF(J750="sq ft",ROUND(I750*0.092903,0),I750))</f>
        <v>449</v>
      </c>
      <c r="L750" s="13" t="n">
        <v>41352</v>
      </c>
      <c r="M750" s="14" t="n">
        <f aca="false">IF(OR(H750="",L750=""),"",ROUND((H750-L750)/30.44,1))</f>
        <v>55.7</v>
      </c>
      <c r="N750" s="7" t="str">
        <f aca="false">IF(AND(E750&lt;&gt;"v2008",ISERROR(SEARCH("Villa",B750))),"Commercial-scale","Residential unit")</f>
        <v>Residential unit</v>
      </c>
      <c r="O750" s="7" t="s">
        <v>54</v>
      </c>
    </row>
    <row r="751" customFormat="false" ht="15" hidden="false" customHeight="false" outlineLevel="0" collapsed="false">
      <c r="A751" s="7" t="n">
        <v>10889480</v>
      </c>
      <c r="B751" s="7" t="s">
        <v>466</v>
      </c>
      <c r="C751" s="7" t="s">
        <v>54</v>
      </c>
      <c r="D751" s="7" t="s">
        <v>93</v>
      </c>
      <c r="E751" s="7" t="s">
        <v>467</v>
      </c>
      <c r="F751" s="7" t="s">
        <v>50</v>
      </c>
      <c r="G751" s="7"/>
      <c r="H751" s="13" t="n">
        <v>43046</v>
      </c>
      <c r="I751" s="10" t="n">
        <v>4430</v>
      </c>
      <c r="J751" s="7" t="s">
        <v>106</v>
      </c>
      <c r="K751" s="10" t="n">
        <f aca="false">IF(I751="","",IF(J751="sq ft",ROUND(I751*0.092903,0),I751))</f>
        <v>412</v>
      </c>
      <c r="L751" s="13" t="n">
        <v>41352</v>
      </c>
      <c r="M751" s="14" t="n">
        <f aca="false">IF(OR(H751="",L751=""),"",ROUND((H751-L751)/30.44,1))</f>
        <v>55.7</v>
      </c>
      <c r="N751" s="7" t="str">
        <f aca="false">IF(AND(E751&lt;&gt;"v2008",ISERROR(SEARCH("Villa",B751))),"Commercial-scale","Residential unit")</f>
        <v>Residential unit</v>
      </c>
      <c r="O751" s="7" t="s">
        <v>54</v>
      </c>
    </row>
    <row r="752" customFormat="false" ht="15" hidden="false" customHeight="false" outlineLevel="0" collapsed="false">
      <c r="A752" s="7" t="n">
        <v>10889434</v>
      </c>
      <c r="B752" s="7" t="s">
        <v>466</v>
      </c>
      <c r="C752" s="7" t="s">
        <v>54</v>
      </c>
      <c r="D752" s="7" t="s">
        <v>93</v>
      </c>
      <c r="E752" s="7" t="s">
        <v>467</v>
      </c>
      <c r="F752" s="7" t="s">
        <v>50</v>
      </c>
      <c r="G752" s="7"/>
      <c r="H752" s="13" t="n">
        <v>43046</v>
      </c>
      <c r="I752" s="10" t="n">
        <v>4171</v>
      </c>
      <c r="J752" s="7" t="s">
        <v>106</v>
      </c>
      <c r="K752" s="10" t="n">
        <f aca="false">IF(I752="","",IF(J752="sq ft",ROUND(I752*0.092903,0),I752))</f>
        <v>387</v>
      </c>
      <c r="L752" s="13" t="n">
        <v>41352</v>
      </c>
      <c r="M752" s="14" t="n">
        <f aca="false">IF(OR(H752="",L752=""),"",ROUND((H752-L752)/30.44,1))</f>
        <v>55.7</v>
      </c>
      <c r="N752" s="7" t="str">
        <f aca="false">IF(AND(E752&lt;&gt;"v2008",ISERROR(SEARCH("Villa",B752))),"Commercial-scale","Residential unit")</f>
        <v>Residential unit</v>
      </c>
      <c r="O752" s="7" t="s">
        <v>54</v>
      </c>
    </row>
    <row r="753" customFormat="false" ht="15" hidden="false" customHeight="false" outlineLevel="0" collapsed="false">
      <c r="A753" s="7" t="n">
        <v>10889464</v>
      </c>
      <c r="B753" s="7" t="s">
        <v>466</v>
      </c>
      <c r="C753" s="7" t="s">
        <v>54</v>
      </c>
      <c r="D753" s="7" t="s">
        <v>93</v>
      </c>
      <c r="E753" s="7" t="s">
        <v>467</v>
      </c>
      <c r="F753" s="7" t="s">
        <v>50</v>
      </c>
      <c r="G753" s="7"/>
      <c r="H753" s="13" t="n">
        <v>43046</v>
      </c>
      <c r="I753" s="10" t="n">
        <v>4430</v>
      </c>
      <c r="J753" s="7" t="s">
        <v>106</v>
      </c>
      <c r="K753" s="10" t="n">
        <f aca="false">IF(I753="","",IF(J753="sq ft",ROUND(I753*0.092903,0),I753))</f>
        <v>412</v>
      </c>
      <c r="L753" s="13" t="n">
        <v>41352</v>
      </c>
      <c r="M753" s="14" t="n">
        <f aca="false">IF(OR(H753="",L753=""),"",ROUND((H753-L753)/30.44,1))</f>
        <v>55.7</v>
      </c>
      <c r="N753" s="7" t="str">
        <f aca="false">IF(AND(E753&lt;&gt;"v2008",ISERROR(SEARCH("Villa",B753))),"Commercial-scale","Residential unit")</f>
        <v>Residential unit</v>
      </c>
      <c r="O753" s="7" t="s">
        <v>54</v>
      </c>
    </row>
    <row r="754" customFormat="false" ht="15" hidden="false" customHeight="false" outlineLevel="0" collapsed="false">
      <c r="A754" s="7" t="n">
        <v>10889491</v>
      </c>
      <c r="B754" s="7" t="s">
        <v>466</v>
      </c>
      <c r="C754" s="7" t="s">
        <v>54</v>
      </c>
      <c r="D754" s="7" t="s">
        <v>93</v>
      </c>
      <c r="E754" s="7" t="s">
        <v>467</v>
      </c>
      <c r="F754" s="7" t="s">
        <v>50</v>
      </c>
      <c r="G754" s="7"/>
      <c r="H754" s="13" t="n">
        <v>43046</v>
      </c>
      <c r="I754" s="10" t="n">
        <v>4430</v>
      </c>
      <c r="J754" s="7" t="s">
        <v>106</v>
      </c>
      <c r="K754" s="10" t="n">
        <f aca="false">IF(I754="","",IF(J754="sq ft",ROUND(I754*0.092903,0),I754))</f>
        <v>412</v>
      </c>
      <c r="L754" s="13" t="n">
        <v>41352</v>
      </c>
      <c r="M754" s="14" t="n">
        <f aca="false">IF(OR(H754="",L754=""),"",ROUND((H754-L754)/30.44,1))</f>
        <v>55.7</v>
      </c>
      <c r="N754" s="7" t="str">
        <f aca="false">IF(AND(E754&lt;&gt;"v2008",ISERROR(SEARCH("Villa",B754))),"Commercial-scale","Residential unit")</f>
        <v>Residential unit</v>
      </c>
      <c r="O754" s="7" t="s">
        <v>54</v>
      </c>
    </row>
    <row r="755" customFormat="false" ht="15" hidden="false" customHeight="false" outlineLevel="0" collapsed="false">
      <c r="A755" s="7" t="n">
        <v>10889493</v>
      </c>
      <c r="B755" s="7" t="s">
        <v>466</v>
      </c>
      <c r="C755" s="7" t="s">
        <v>54</v>
      </c>
      <c r="D755" s="7" t="s">
        <v>93</v>
      </c>
      <c r="E755" s="7" t="s">
        <v>467</v>
      </c>
      <c r="F755" s="7" t="s">
        <v>50</v>
      </c>
      <c r="G755" s="7"/>
      <c r="H755" s="13" t="n">
        <v>43046</v>
      </c>
      <c r="I755" s="10" t="n">
        <v>4430</v>
      </c>
      <c r="J755" s="7" t="s">
        <v>106</v>
      </c>
      <c r="K755" s="10" t="n">
        <f aca="false">IF(I755="","",IF(J755="sq ft",ROUND(I755*0.092903,0),I755))</f>
        <v>412</v>
      </c>
      <c r="L755" s="13" t="n">
        <v>41352</v>
      </c>
      <c r="M755" s="14" t="n">
        <f aca="false">IF(OR(H755="",L755=""),"",ROUND((H755-L755)/30.44,1))</f>
        <v>55.7</v>
      </c>
      <c r="N755" s="7" t="str">
        <f aca="false">IF(AND(E755&lt;&gt;"v2008",ISERROR(SEARCH("Villa",B755))),"Commercial-scale","Residential unit")</f>
        <v>Residential unit</v>
      </c>
      <c r="O755" s="7" t="s">
        <v>54</v>
      </c>
    </row>
    <row r="756" customFormat="false" ht="15" hidden="false" customHeight="false" outlineLevel="0" collapsed="false">
      <c r="A756" s="7" t="n">
        <v>10889402</v>
      </c>
      <c r="B756" s="7" t="s">
        <v>466</v>
      </c>
      <c r="C756" s="7" t="s">
        <v>54</v>
      </c>
      <c r="D756" s="7" t="s">
        <v>93</v>
      </c>
      <c r="E756" s="7" t="s">
        <v>467</v>
      </c>
      <c r="F756" s="7" t="s">
        <v>50</v>
      </c>
      <c r="G756" s="7"/>
      <c r="H756" s="13" t="n">
        <v>43046</v>
      </c>
      <c r="I756" s="10" t="n">
        <v>4430</v>
      </c>
      <c r="J756" s="7" t="s">
        <v>106</v>
      </c>
      <c r="K756" s="10" t="n">
        <f aca="false">IF(I756="","",IF(J756="sq ft",ROUND(I756*0.092903,0),I756))</f>
        <v>412</v>
      </c>
      <c r="L756" s="13" t="n">
        <v>41352</v>
      </c>
      <c r="M756" s="14" t="n">
        <f aca="false">IF(OR(H756="",L756=""),"",ROUND((H756-L756)/30.44,1))</f>
        <v>55.7</v>
      </c>
      <c r="N756" s="7" t="str">
        <f aca="false">IF(AND(E756&lt;&gt;"v2008",ISERROR(SEARCH("Villa",B756))),"Commercial-scale","Residential unit")</f>
        <v>Residential unit</v>
      </c>
      <c r="O756" s="7" t="s">
        <v>54</v>
      </c>
    </row>
    <row r="757" customFormat="false" ht="15" hidden="false" customHeight="false" outlineLevel="0" collapsed="false">
      <c r="A757" s="7" t="n">
        <v>10889453</v>
      </c>
      <c r="B757" s="7" t="s">
        <v>466</v>
      </c>
      <c r="C757" s="7" t="s">
        <v>54</v>
      </c>
      <c r="D757" s="7" t="s">
        <v>93</v>
      </c>
      <c r="E757" s="7" t="s">
        <v>467</v>
      </c>
      <c r="F757" s="7" t="s">
        <v>50</v>
      </c>
      <c r="G757" s="7"/>
      <c r="H757" s="13" t="n">
        <v>43046</v>
      </c>
      <c r="I757" s="10" t="n">
        <v>4171</v>
      </c>
      <c r="J757" s="7" t="s">
        <v>106</v>
      </c>
      <c r="K757" s="10" t="n">
        <f aca="false">IF(I757="","",IF(J757="sq ft",ROUND(I757*0.092903,0),I757))</f>
        <v>387</v>
      </c>
      <c r="L757" s="13" t="n">
        <v>41352</v>
      </c>
      <c r="M757" s="14" t="n">
        <f aca="false">IF(OR(H757="",L757=""),"",ROUND((H757-L757)/30.44,1))</f>
        <v>55.7</v>
      </c>
      <c r="N757" s="7" t="str">
        <f aca="false">IF(AND(E757&lt;&gt;"v2008",ISERROR(SEARCH("Villa",B757))),"Commercial-scale","Residential unit")</f>
        <v>Residential unit</v>
      </c>
      <c r="O757" s="7" t="s">
        <v>54</v>
      </c>
    </row>
    <row r="758" customFormat="false" ht="15" hidden="false" customHeight="false" outlineLevel="0" collapsed="false">
      <c r="A758" s="7" t="n">
        <v>10889448</v>
      </c>
      <c r="B758" s="7" t="s">
        <v>466</v>
      </c>
      <c r="C758" s="7" t="s">
        <v>54</v>
      </c>
      <c r="D758" s="7" t="s">
        <v>93</v>
      </c>
      <c r="E758" s="7" t="s">
        <v>467</v>
      </c>
      <c r="F758" s="7" t="s">
        <v>50</v>
      </c>
      <c r="G758" s="7"/>
      <c r="H758" s="13" t="n">
        <v>43046</v>
      </c>
      <c r="I758" s="10" t="n">
        <v>5192</v>
      </c>
      <c r="J758" s="7" t="s">
        <v>106</v>
      </c>
      <c r="K758" s="10" t="n">
        <f aca="false">IF(I758="","",IF(J758="sq ft",ROUND(I758*0.092903,0),I758))</f>
        <v>482</v>
      </c>
      <c r="L758" s="13" t="n">
        <v>41352</v>
      </c>
      <c r="M758" s="14" t="n">
        <f aca="false">IF(OR(H758="",L758=""),"",ROUND((H758-L758)/30.44,1))</f>
        <v>55.7</v>
      </c>
      <c r="N758" s="7" t="str">
        <f aca="false">IF(AND(E758&lt;&gt;"v2008",ISERROR(SEARCH("Villa",B758))),"Commercial-scale","Residential unit")</f>
        <v>Residential unit</v>
      </c>
      <c r="O758" s="7" t="s">
        <v>54</v>
      </c>
    </row>
    <row r="759" customFormat="false" ht="15" hidden="false" customHeight="false" outlineLevel="0" collapsed="false">
      <c r="A759" s="7" t="n">
        <v>10889433</v>
      </c>
      <c r="B759" s="7" t="s">
        <v>466</v>
      </c>
      <c r="C759" s="7" t="s">
        <v>54</v>
      </c>
      <c r="D759" s="7" t="s">
        <v>93</v>
      </c>
      <c r="E759" s="7" t="s">
        <v>467</v>
      </c>
      <c r="F759" s="7" t="s">
        <v>50</v>
      </c>
      <c r="G759" s="7"/>
      <c r="H759" s="13" t="n">
        <v>43046</v>
      </c>
      <c r="I759" s="10" t="n">
        <v>4171</v>
      </c>
      <c r="J759" s="7" t="s">
        <v>106</v>
      </c>
      <c r="K759" s="10" t="n">
        <f aca="false">IF(I759="","",IF(J759="sq ft",ROUND(I759*0.092903,0),I759))</f>
        <v>387</v>
      </c>
      <c r="L759" s="13" t="n">
        <v>41352</v>
      </c>
      <c r="M759" s="14" t="n">
        <f aca="false">IF(OR(H759="",L759=""),"",ROUND((H759-L759)/30.44,1))</f>
        <v>55.7</v>
      </c>
      <c r="N759" s="7" t="str">
        <f aca="false">IF(AND(E759&lt;&gt;"v2008",ISERROR(SEARCH("Villa",B759))),"Commercial-scale","Residential unit")</f>
        <v>Residential unit</v>
      </c>
      <c r="O759" s="7" t="s">
        <v>54</v>
      </c>
    </row>
    <row r="760" customFormat="false" ht="15" hidden="false" customHeight="false" outlineLevel="0" collapsed="false">
      <c r="A760" s="7" t="n">
        <v>10889432</v>
      </c>
      <c r="B760" s="7" t="s">
        <v>466</v>
      </c>
      <c r="C760" s="7" t="s">
        <v>54</v>
      </c>
      <c r="D760" s="7" t="s">
        <v>93</v>
      </c>
      <c r="E760" s="7" t="s">
        <v>467</v>
      </c>
      <c r="F760" s="7" t="s">
        <v>50</v>
      </c>
      <c r="G760" s="7"/>
      <c r="H760" s="13" t="n">
        <v>43046</v>
      </c>
      <c r="I760" s="10" t="n">
        <v>4171</v>
      </c>
      <c r="J760" s="7" t="s">
        <v>106</v>
      </c>
      <c r="K760" s="10" t="n">
        <f aca="false">IF(I760="","",IF(J760="sq ft",ROUND(I760*0.092903,0),I760))</f>
        <v>387</v>
      </c>
      <c r="L760" s="13" t="n">
        <v>41352</v>
      </c>
      <c r="M760" s="14" t="n">
        <f aca="false">IF(OR(H760="",L760=""),"",ROUND((H760-L760)/30.44,1))</f>
        <v>55.7</v>
      </c>
      <c r="N760" s="7" t="str">
        <f aca="false">IF(AND(E760&lt;&gt;"v2008",ISERROR(SEARCH("Villa",B760))),"Commercial-scale","Residential unit")</f>
        <v>Residential unit</v>
      </c>
      <c r="O760" s="7" t="s">
        <v>54</v>
      </c>
    </row>
    <row r="761" customFormat="false" ht="15" hidden="false" customHeight="false" outlineLevel="0" collapsed="false">
      <c r="A761" s="7" t="n">
        <v>10889430</v>
      </c>
      <c r="B761" s="7" t="s">
        <v>466</v>
      </c>
      <c r="C761" s="7" t="s">
        <v>54</v>
      </c>
      <c r="D761" s="7" t="s">
        <v>93</v>
      </c>
      <c r="E761" s="7" t="s">
        <v>467</v>
      </c>
      <c r="F761" s="7" t="s">
        <v>50</v>
      </c>
      <c r="G761" s="7"/>
      <c r="H761" s="13" t="n">
        <v>43046</v>
      </c>
      <c r="I761" s="10" t="n">
        <v>4171</v>
      </c>
      <c r="J761" s="7" t="s">
        <v>106</v>
      </c>
      <c r="K761" s="10" t="n">
        <f aca="false">IF(I761="","",IF(J761="sq ft",ROUND(I761*0.092903,0),I761))</f>
        <v>387</v>
      </c>
      <c r="L761" s="13" t="n">
        <v>41352</v>
      </c>
      <c r="M761" s="14" t="n">
        <f aca="false">IF(OR(H761="",L761=""),"",ROUND((H761-L761)/30.44,1))</f>
        <v>55.7</v>
      </c>
      <c r="N761" s="7" t="str">
        <f aca="false">IF(AND(E761&lt;&gt;"v2008",ISERROR(SEARCH("Villa",B761))),"Commercial-scale","Residential unit")</f>
        <v>Residential unit</v>
      </c>
      <c r="O761" s="7" t="s">
        <v>54</v>
      </c>
    </row>
    <row r="762" customFormat="false" ht="15" hidden="false" customHeight="false" outlineLevel="0" collapsed="false">
      <c r="A762" s="7" t="n">
        <v>10889427</v>
      </c>
      <c r="B762" s="7" t="s">
        <v>466</v>
      </c>
      <c r="C762" s="7" t="s">
        <v>54</v>
      </c>
      <c r="D762" s="7" t="s">
        <v>93</v>
      </c>
      <c r="E762" s="7" t="s">
        <v>467</v>
      </c>
      <c r="F762" s="7" t="s">
        <v>50</v>
      </c>
      <c r="G762" s="7"/>
      <c r="H762" s="13" t="n">
        <v>43046</v>
      </c>
      <c r="I762" s="10" t="n">
        <v>4430</v>
      </c>
      <c r="J762" s="7" t="s">
        <v>106</v>
      </c>
      <c r="K762" s="10" t="n">
        <f aca="false">IF(I762="","",IF(J762="sq ft",ROUND(I762*0.092903,0),I762))</f>
        <v>412</v>
      </c>
      <c r="L762" s="13" t="n">
        <v>41352</v>
      </c>
      <c r="M762" s="14" t="n">
        <f aca="false">IF(OR(H762="",L762=""),"",ROUND((H762-L762)/30.44,1))</f>
        <v>55.7</v>
      </c>
      <c r="N762" s="7" t="str">
        <f aca="false">IF(AND(E762&lt;&gt;"v2008",ISERROR(SEARCH("Villa",B762))),"Commercial-scale","Residential unit")</f>
        <v>Residential unit</v>
      </c>
      <c r="O762" s="7" t="s">
        <v>54</v>
      </c>
    </row>
    <row r="763" customFormat="false" ht="15" hidden="false" customHeight="false" outlineLevel="0" collapsed="false">
      <c r="A763" s="7" t="n">
        <v>10889422</v>
      </c>
      <c r="B763" s="7" t="s">
        <v>466</v>
      </c>
      <c r="C763" s="7" t="s">
        <v>54</v>
      </c>
      <c r="D763" s="7" t="s">
        <v>93</v>
      </c>
      <c r="E763" s="7" t="s">
        <v>467</v>
      </c>
      <c r="F763" s="7" t="s">
        <v>50</v>
      </c>
      <c r="G763" s="7"/>
      <c r="H763" s="13" t="n">
        <v>43046</v>
      </c>
      <c r="I763" s="10" t="n">
        <v>4430</v>
      </c>
      <c r="J763" s="7" t="s">
        <v>106</v>
      </c>
      <c r="K763" s="10" t="n">
        <f aca="false">IF(I763="","",IF(J763="sq ft",ROUND(I763*0.092903,0),I763))</f>
        <v>412</v>
      </c>
      <c r="L763" s="13" t="n">
        <v>41352</v>
      </c>
      <c r="M763" s="14" t="n">
        <f aca="false">IF(OR(H763="",L763=""),"",ROUND((H763-L763)/30.44,1))</f>
        <v>55.7</v>
      </c>
      <c r="N763" s="7" t="str">
        <f aca="false">IF(AND(E763&lt;&gt;"v2008",ISERROR(SEARCH("Villa",B763))),"Commercial-scale","Residential unit")</f>
        <v>Residential unit</v>
      </c>
      <c r="O763" s="7" t="s">
        <v>54</v>
      </c>
    </row>
    <row r="764" customFormat="false" ht="15" hidden="false" customHeight="false" outlineLevel="0" collapsed="false">
      <c r="A764" s="7" t="n">
        <v>10889418</v>
      </c>
      <c r="B764" s="7" t="s">
        <v>466</v>
      </c>
      <c r="C764" s="7" t="s">
        <v>54</v>
      </c>
      <c r="D764" s="7" t="s">
        <v>93</v>
      </c>
      <c r="E764" s="7" t="s">
        <v>467</v>
      </c>
      <c r="F764" s="7" t="s">
        <v>50</v>
      </c>
      <c r="G764" s="7"/>
      <c r="H764" s="13" t="n">
        <v>43046</v>
      </c>
      <c r="I764" s="10" t="n">
        <v>4430</v>
      </c>
      <c r="J764" s="7" t="s">
        <v>106</v>
      </c>
      <c r="K764" s="10" t="n">
        <f aca="false">IF(I764="","",IF(J764="sq ft",ROUND(I764*0.092903,0),I764))</f>
        <v>412</v>
      </c>
      <c r="L764" s="13" t="n">
        <v>41352</v>
      </c>
      <c r="M764" s="14" t="n">
        <f aca="false">IF(OR(H764="",L764=""),"",ROUND((H764-L764)/30.44,1))</f>
        <v>55.7</v>
      </c>
      <c r="N764" s="7" t="str">
        <f aca="false">IF(AND(E764&lt;&gt;"v2008",ISERROR(SEARCH("Villa",B764))),"Commercial-scale","Residential unit")</f>
        <v>Residential unit</v>
      </c>
      <c r="O764" s="7" t="s">
        <v>54</v>
      </c>
    </row>
    <row r="765" customFormat="false" ht="15" hidden="false" customHeight="false" outlineLevel="0" collapsed="false">
      <c r="A765" s="7" t="n">
        <v>10889454</v>
      </c>
      <c r="B765" s="7" t="s">
        <v>466</v>
      </c>
      <c r="C765" s="7" t="s">
        <v>54</v>
      </c>
      <c r="D765" s="7" t="s">
        <v>93</v>
      </c>
      <c r="E765" s="7" t="s">
        <v>467</v>
      </c>
      <c r="F765" s="7" t="s">
        <v>50</v>
      </c>
      <c r="G765" s="7"/>
      <c r="H765" s="13" t="n">
        <v>43046</v>
      </c>
      <c r="I765" s="10" t="n">
        <v>4171</v>
      </c>
      <c r="J765" s="7" t="s">
        <v>106</v>
      </c>
      <c r="K765" s="10" t="n">
        <f aca="false">IF(I765="","",IF(J765="sq ft",ROUND(I765*0.092903,0),I765))</f>
        <v>387</v>
      </c>
      <c r="L765" s="13" t="n">
        <v>41352</v>
      </c>
      <c r="M765" s="14" t="n">
        <f aca="false">IF(OR(H765="",L765=""),"",ROUND((H765-L765)/30.44,1))</f>
        <v>55.7</v>
      </c>
      <c r="N765" s="7" t="str">
        <f aca="false">IF(AND(E765&lt;&gt;"v2008",ISERROR(SEARCH("Villa",B765))),"Commercial-scale","Residential unit")</f>
        <v>Residential unit</v>
      </c>
      <c r="O765" s="7" t="s">
        <v>54</v>
      </c>
    </row>
    <row r="766" customFormat="false" ht="15" hidden="false" customHeight="false" outlineLevel="0" collapsed="false">
      <c r="A766" s="7" t="n">
        <v>10889396</v>
      </c>
      <c r="B766" s="7" t="s">
        <v>466</v>
      </c>
      <c r="C766" s="7" t="s">
        <v>54</v>
      </c>
      <c r="D766" s="7" t="s">
        <v>93</v>
      </c>
      <c r="E766" s="7" t="s">
        <v>467</v>
      </c>
      <c r="F766" s="7" t="s">
        <v>50</v>
      </c>
      <c r="G766" s="7"/>
      <c r="H766" s="13" t="n">
        <v>43046</v>
      </c>
      <c r="I766" s="10" t="n">
        <v>5192</v>
      </c>
      <c r="J766" s="7" t="s">
        <v>106</v>
      </c>
      <c r="K766" s="10" t="n">
        <f aca="false">IF(I766="","",IF(J766="sq ft",ROUND(I766*0.092903,0),I766))</f>
        <v>482</v>
      </c>
      <c r="L766" s="13" t="n">
        <v>41352</v>
      </c>
      <c r="M766" s="14" t="n">
        <f aca="false">IF(OR(H766="",L766=""),"",ROUND((H766-L766)/30.44,1))</f>
        <v>55.7</v>
      </c>
      <c r="N766" s="7" t="str">
        <f aca="false">IF(AND(E766&lt;&gt;"v2008",ISERROR(SEARCH("Villa",B766))),"Commercial-scale","Residential unit")</f>
        <v>Residential unit</v>
      </c>
      <c r="O766" s="7" t="s">
        <v>54</v>
      </c>
    </row>
    <row r="767" customFormat="false" ht="15" hidden="false" customHeight="false" outlineLevel="0" collapsed="false">
      <c r="A767" s="7" t="n">
        <v>10889381</v>
      </c>
      <c r="B767" s="7" t="s">
        <v>466</v>
      </c>
      <c r="C767" s="7" t="s">
        <v>54</v>
      </c>
      <c r="D767" s="7" t="s">
        <v>93</v>
      </c>
      <c r="E767" s="7" t="s">
        <v>467</v>
      </c>
      <c r="F767" s="7" t="s">
        <v>50</v>
      </c>
      <c r="G767" s="7"/>
      <c r="H767" s="13" t="n">
        <v>43046</v>
      </c>
      <c r="I767" s="10" t="n">
        <v>4171</v>
      </c>
      <c r="J767" s="7" t="s">
        <v>106</v>
      </c>
      <c r="K767" s="10" t="n">
        <f aca="false">IF(I767="","",IF(J767="sq ft",ROUND(I767*0.092903,0),I767))</f>
        <v>387</v>
      </c>
      <c r="L767" s="13" t="n">
        <v>41352</v>
      </c>
      <c r="M767" s="14" t="n">
        <f aca="false">IF(OR(H767="",L767=""),"",ROUND((H767-L767)/30.44,1))</f>
        <v>55.7</v>
      </c>
      <c r="N767" s="7" t="str">
        <f aca="false">IF(AND(E767&lt;&gt;"v2008",ISERROR(SEARCH("Villa",B767))),"Commercial-scale","Residential unit")</f>
        <v>Residential unit</v>
      </c>
      <c r="O767" s="7" t="s">
        <v>54</v>
      </c>
    </row>
    <row r="768" customFormat="false" ht="15" hidden="false" customHeight="false" outlineLevel="0" collapsed="false">
      <c r="A768" s="7" t="n">
        <v>10889436</v>
      </c>
      <c r="B768" s="7" t="s">
        <v>466</v>
      </c>
      <c r="C768" s="7" t="s">
        <v>54</v>
      </c>
      <c r="D768" s="7" t="s">
        <v>93</v>
      </c>
      <c r="E768" s="7" t="s">
        <v>467</v>
      </c>
      <c r="F768" s="7" t="s">
        <v>50</v>
      </c>
      <c r="G768" s="7"/>
      <c r="H768" s="13" t="n">
        <v>43046</v>
      </c>
      <c r="I768" s="10" t="n">
        <v>4591</v>
      </c>
      <c r="J768" s="7" t="s">
        <v>106</v>
      </c>
      <c r="K768" s="10" t="n">
        <f aca="false">IF(I768="","",IF(J768="sq ft",ROUND(I768*0.092903,0),I768))</f>
        <v>427</v>
      </c>
      <c r="L768" s="13" t="n">
        <v>41352</v>
      </c>
      <c r="M768" s="14" t="n">
        <f aca="false">IF(OR(H768="",L768=""),"",ROUND((H768-L768)/30.44,1))</f>
        <v>55.7</v>
      </c>
      <c r="N768" s="7" t="str">
        <f aca="false">IF(AND(E768&lt;&gt;"v2008",ISERROR(SEARCH("Villa",B768))),"Commercial-scale","Residential unit")</f>
        <v>Residential unit</v>
      </c>
      <c r="O768" s="7" t="s">
        <v>54</v>
      </c>
    </row>
    <row r="769" customFormat="false" ht="15" hidden="false" customHeight="false" outlineLevel="0" collapsed="false">
      <c r="A769" s="7" t="n">
        <v>10889407</v>
      </c>
      <c r="B769" s="7" t="s">
        <v>466</v>
      </c>
      <c r="C769" s="7" t="s">
        <v>54</v>
      </c>
      <c r="D769" s="7" t="s">
        <v>93</v>
      </c>
      <c r="E769" s="7" t="s">
        <v>467</v>
      </c>
      <c r="F769" s="7" t="s">
        <v>50</v>
      </c>
      <c r="G769" s="7"/>
      <c r="H769" s="13" t="n">
        <v>43046</v>
      </c>
      <c r="I769" s="10" t="n">
        <v>4591</v>
      </c>
      <c r="J769" s="7" t="s">
        <v>106</v>
      </c>
      <c r="K769" s="10" t="n">
        <f aca="false">IF(I769="","",IF(J769="sq ft",ROUND(I769*0.092903,0),I769))</f>
        <v>427</v>
      </c>
      <c r="L769" s="13" t="n">
        <v>41352</v>
      </c>
      <c r="M769" s="14" t="n">
        <f aca="false">IF(OR(H769="",L769=""),"",ROUND((H769-L769)/30.44,1))</f>
        <v>55.7</v>
      </c>
      <c r="N769" s="7" t="str">
        <f aca="false">IF(AND(E769&lt;&gt;"v2008",ISERROR(SEARCH("Villa",B769))),"Commercial-scale","Residential unit")</f>
        <v>Residential unit</v>
      </c>
      <c r="O769" s="7" t="s">
        <v>54</v>
      </c>
    </row>
    <row r="770" customFormat="false" ht="15" hidden="false" customHeight="false" outlineLevel="0" collapsed="false">
      <c r="A770" s="7" t="n">
        <v>10889372</v>
      </c>
      <c r="B770" s="7" t="s">
        <v>466</v>
      </c>
      <c r="C770" s="7" t="s">
        <v>54</v>
      </c>
      <c r="D770" s="7" t="s">
        <v>93</v>
      </c>
      <c r="E770" s="7" t="s">
        <v>467</v>
      </c>
      <c r="F770" s="7" t="s">
        <v>50</v>
      </c>
      <c r="G770" s="7"/>
      <c r="H770" s="13" t="n">
        <v>43046</v>
      </c>
      <c r="I770" s="10" t="n">
        <v>4833</v>
      </c>
      <c r="J770" s="7" t="s">
        <v>106</v>
      </c>
      <c r="K770" s="10" t="n">
        <f aca="false">IF(I770="","",IF(J770="sq ft",ROUND(I770*0.092903,0),I770))</f>
        <v>449</v>
      </c>
      <c r="L770" s="13" t="n">
        <v>41352</v>
      </c>
      <c r="M770" s="14" t="n">
        <f aca="false">IF(OR(H770="",L770=""),"",ROUND((H770-L770)/30.44,1))</f>
        <v>55.7</v>
      </c>
      <c r="N770" s="7" t="str">
        <f aca="false">IF(AND(E770&lt;&gt;"v2008",ISERROR(SEARCH("Villa",B770))),"Commercial-scale","Residential unit")</f>
        <v>Residential unit</v>
      </c>
      <c r="O770" s="7" t="s">
        <v>54</v>
      </c>
    </row>
    <row r="771" customFormat="false" ht="15" hidden="false" customHeight="false" outlineLevel="0" collapsed="false">
      <c r="A771" s="7" t="n">
        <v>10889406</v>
      </c>
      <c r="B771" s="7" t="s">
        <v>466</v>
      </c>
      <c r="C771" s="7" t="s">
        <v>54</v>
      </c>
      <c r="D771" s="7" t="s">
        <v>93</v>
      </c>
      <c r="E771" s="7" t="s">
        <v>467</v>
      </c>
      <c r="F771" s="7" t="s">
        <v>50</v>
      </c>
      <c r="G771" s="7"/>
      <c r="H771" s="13" t="n">
        <v>43046</v>
      </c>
      <c r="I771" s="10" t="n">
        <v>4430</v>
      </c>
      <c r="J771" s="7" t="s">
        <v>106</v>
      </c>
      <c r="K771" s="10" t="n">
        <f aca="false">IF(I771="","",IF(J771="sq ft",ROUND(I771*0.092903,0),I771))</f>
        <v>412</v>
      </c>
      <c r="L771" s="13" t="n">
        <v>41352</v>
      </c>
      <c r="M771" s="14" t="n">
        <f aca="false">IF(OR(H771="",L771=""),"",ROUND((H771-L771)/30.44,1))</f>
        <v>55.7</v>
      </c>
      <c r="N771" s="7" t="str">
        <f aca="false">IF(AND(E771&lt;&gt;"v2008",ISERROR(SEARCH("Villa",B771))),"Commercial-scale","Residential unit")</f>
        <v>Residential unit</v>
      </c>
      <c r="O771" s="7" t="s">
        <v>54</v>
      </c>
    </row>
    <row r="772" customFormat="false" ht="15" hidden="false" customHeight="false" outlineLevel="0" collapsed="false">
      <c r="A772" s="7" t="n">
        <v>10889413</v>
      </c>
      <c r="B772" s="7" t="s">
        <v>466</v>
      </c>
      <c r="C772" s="7" t="s">
        <v>54</v>
      </c>
      <c r="D772" s="7" t="s">
        <v>93</v>
      </c>
      <c r="E772" s="7" t="s">
        <v>467</v>
      </c>
      <c r="F772" s="7" t="s">
        <v>50</v>
      </c>
      <c r="G772" s="7"/>
      <c r="H772" s="13" t="n">
        <v>43046</v>
      </c>
      <c r="I772" s="10" t="n">
        <v>4430</v>
      </c>
      <c r="J772" s="7" t="s">
        <v>106</v>
      </c>
      <c r="K772" s="10" t="n">
        <f aca="false">IF(I772="","",IF(J772="sq ft",ROUND(I772*0.092903,0),I772))</f>
        <v>412</v>
      </c>
      <c r="L772" s="13" t="n">
        <v>41352</v>
      </c>
      <c r="M772" s="14" t="n">
        <f aca="false">IF(OR(H772="",L772=""),"",ROUND((H772-L772)/30.44,1))</f>
        <v>55.7</v>
      </c>
      <c r="N772" s="7" t="str">
        <f aca="false">IF(AND(E772&lt;&gt;"v2008",ISERROR(SEARCH("Villa",B772))),"Commercial-scale","Residential unit")</f>
        <v>Residential unit</v>
      </c>
      <c r="O772" s="7" t="s">
        <v>54</v>
      </c>
    </row>
    <row r="773" customFormat="false" ht="15" hidden="false" customHeight="false" outlineLevel="0" collapsed="false">
      <c r="A773" s="7" t="n">
        <v>10889748</v>
      </c>
      <c r="B773" s="7" t="s">
        <v>466</v>
      </c>
      <c r="C773" s="7" t="s">
        <v>54</v>
      </c>
      <c r="D773" s="7" t="s">
        <v>93</v>
      </c>
      <c r="E773" s="7" t="s">
        <v>467</v>
      </c>
      <c r="F773" s="7" t="s">
        <v>50</v>
      </c>
      <c r="G773" s="7"/>
      <c r="H773" s="13" t="n">
        <v>43046</v>
      </c>
      <c r="I773" s="10" t="n">
        <v>4591</v>
      </c>
      <c r="J773" s="7" t="s">
        <v>106</v>
      </c>
      <c r="K773" s="10" t="n">
        <f aca="false">IF(I773="","",IF(J773="sq ft",ROUND(I773*0.092903,0),I773))</f>
        <v>427</v>
      </c>
      <c r="L773" s="13" t="n">
        <v>41352</v>
      </c>
      <c r="M773" s="14" t="n">
        <f aca="false">IF(OR(H773="",L773=""),"",ROUND((H773-L773)/30.44,1))</f>
        <v>55.7</v>
      </c>
      <c r="N773" s="7" t="str">
        <f aca="false">IF(AND(E773&lt;&gt;"v2008",ISERROR(SEARCH("Villa",B773))),"Commercial-scale","Residential unit")</f>
        <v>Residential unit</v>
      </c>
      <c r="O773" s="7" t="s">
        <v>54</v>
      </c>
    </row>
    <row r="774" customFormat="false" ht="15" hidden="false" customHeight="false" outlineLevel="0" collapsed="false">
      <c r="A774" s="7" t="n">
        <v>10889743</v>
      </c>
      <c r="B774" s="7" t="s">
        <v>466</v>
      </c>
      <c r="C774" s="7" t="s">
        <v>54</v>
      </c>
      <c r="D774" s="7" t="s">
        <v>93</v>
      </c>
      <c r="E774" s="7" t="s">
        <v>467</v>
      </c>
      <c r="F774" s="7" t="s">
        <v>50</v>
      </c>
      <c r="G774" s="7"/>
      <c r="H774" s="13" t="n">
        <v>43046</v>
      </c>
      <c r="I774" s="10" t="n">
        <v>4591</v>
      </c>
      <c r="J774" s="7" t="s">
        <v>106</v>
      </c>
      <c r="K774" s="10" t="n">
        <f aca="false">IF(I774="","",IF(J774="sq ft",ROUND(I774*0.092903,0),I774))</f>
        <v>427</v>
      </c>
      <c r="L774" s="13" t="n">
        <v>41352</v>
      </c>
      <c r="M774" s="14" t="n">
        <f aca="false">IF(OR(H774="",L774=""),"",ROUND((H774-L774)/30.44,1))</f>
        <v>55.7</v>
      </c>
      <c r="N774" s="7" t="str">
        <f aca="false">IF(AND(E774&lt;&gt;"v2008",ISERROR(SEARCH("Villa",B774))),"Commercial-scale","Residential unit")</f>
        <v>Residential unit</v>
      </c>
      <c r="O774" s="7" t="s">
        <v>54</v>
      </c>
    </row>
    <row r="775" customFormat="false" ht="15" hidden="false" customHeight="false" outlineLevel="0" collapsed="false">
      <c r="A775" s="7" t="n">
        <v>10889742</v>
      </c>
      <c r="B775" s="7" t="s">
        <v>466</v>
      </c>
      <c r="C775" s="7" t="s">
        <v>54</v>
      </c>
      <c r="D775" s="7" t="s">
        <v>93</v>
      </c>
      <c r="E775" s="7" t="s">
        <v>467</v>
      </c>
      <c r="F775" s="7" t="s">
        <v>50</v>
      </c>
      <c r="G775" s="7"/>
      <c r="H775" s="13" t="n">
        <v>43046</v>
      </c>
      <c r="I775" s="10" t="n">
        <v>4591</v>
      </c>
      <c r="J775" s="7" t="s">
        <v>106</v>
      </c>
      <c r="K775" s="10" t="n">
        <f aca="false">IF(I775="","",IF(J775="sq ft",ROUND(I775*0.092903,0),I775))</f>
        <v>427</v>
      </c>
      <c r="L775" s="13" t="n">
        <v>41352</v>
      </c>
      <c r="M775" s="14" t="n">
        <f aca="false">IF(OR(H775="",L775=""),"",ROUND((H775-L775)/30.44,1))</f>
        <v>55.7</v>
      </c>
      <c r="N775" s="7" t="str">
        <f aca="false">IF(AND(E775&lt;&gt;"v2008",ISERROR(SEARCH("Villa",B775))),"Commercial-scale","Residential unit")</f>
        <v>Residential unit</v>
      </c>
      <c r="O775" s="7" t="s">
        <v>54</v>
      </c>
    </row>
    <row r="776" customFormat="false" ht="15" hidden="false" customHeight="false" outlineLevel="0" collapsed="false">
      <c r="A776" s="7" t="n">
        <v>10889721</v>
      </c>
      <c r="B776" s="7" t="s">
        <v>466</v>
      </c>
      <c r="C776" s="7" t="s">
        <v>54</v>
      </c>
      <c r="D776" s="7" t="s">
        <v>93</v>
      </c>
      <c r="E776" s="7" t="s">
        <v>467</v>
      </c>
      <c r="F776" s="7" t="s">
        <v>50</v>
      </c>
      <c r="G776" s="7"/>
      <c r="H776" s="13" t="n">
        <v>43046</v>
      </c>
      <c r="I776" s="10" t="n">
        <v>4824</v>
      </c>
      <c r="J776" s="7" t="s">
        <v>106</v>
      </c>
      <c r="K776" s="10" t="n">
        <f aca="false">IF(I776="","",IF(J776="sq ft",ROUND(I776*0.092903,0),I776))</f>
        <v>448</v>
      </c>
      <c r="L776" s="13" t="n">
        <v>41352</v>
      </c>
      <c r="M776" s="14" t="n">
        <f aca="false">IF(OR(H776="",L776=""),"",ROUND((H776-L776)/30.44,1))</f>
        <v>55.7</v>
      </c>
      <c r="N776" s="7" t="str">
        <f aca="false">IF(AND(E776&lt;&gt;"v2008",ISERROR(SEARCH("Villa",B776))),"Commercial-scale","Residential unit")</f>
        <v>Residential unit</v>
      </c>
      <c r="O776" s="7" t="s">
        <v>54</v>
      </c>
    </row>
    <row r="777" customFormat="false" ht="15" hidden="false" customHeight="false" outlineLevel="0" collapsed="false">
      <c r="A777" s="7" t="n">
        <v>10889777</v>
      </c>
      <c r="B777" s="7" t="s">
        <v>466</v>
      </c>
      <c r="C777" s="7" t="s">
        <v>54</v>
      </c>
      <c r="D777" s="7" t="s">
        <v>93</v>
      </c>
      <c r="E777" s="7" t="s">
        <v>467</v>
      </c>
      <c r="F777" s="7" t="s">
        <v>50</v>
      </c>
      <c r="G777" s="7"/>
      <c r="H777" s="13" t="n">
        <v>43046</v>
      </c>
      <c r="I777" s="10" t="n">
        <v>2474</v>
      </c>
      <c r="J777" s="7" t="s">
        <v>106</v>
      </c>
      <c r="K777" s="10" t="n">
        <f aca="false">IF(I777="","",IF(J777="sq ft",ROUND(I777*0.092903,0),I777))</f>
        <v>230</v>
      </c>
      <c r="L777" s="13" t="n">
        <v>41352</v>
      </c>
      <c r="M777" s="14" t="n">
        <f aca="false">IF(OR(H777="",L777=""),"",ROUND((H777-L777)/30.44,1))</f>
        <v>55.7</v>
      </c>
      <c r="N777" s="7" t="str">
        <f aca="false">IF(AND(E777&lt;&gt;"v2008",ISERROR(SEARCH("Villa",B777))),"Commercial-scale","Residential unit")</f>
        <v>Residential unit</v>
      </c>
      <c r="O777" s="7" t="s">
        <v>54</v>
      </c>
    </row>
    <row r="778" customFormat="false" ht="15" hidden="false" customHeight="false" outlineLevel="0" collapsed="false">
      <c r="A778" s="7" t="n">
        <v>10889783</v>
      </c>
      <c r="B778" s="7" t="s">
        <v>466</v>
      </c>
      <c r="C778" s="7" t="s">
        <v>54</v>
      </c>
      <c r="D778" s="7" t="s">
        <v>93</v>
      </c>
      <c r="E778" s="7" t="s">
        <v>467</v>
      </c>
      <c r="F778" s="7" t="s">
        <v>50</v>
      </c>
      <c r="G778" s="7"/>
      <c r="H778" s="13" t="n">
        <v>43046</v>
      </c>
      <c r="I778" s="10" t="n">
        <v>2474</v>
      </c>
      <c r="J778" s="7" t="s">
        <v>106</v>
      </c>
      <c r="K778" s="10" t="n">
        <f aca="false">IF(I778="","",IF(J778="sq ft",ROUND(I778*0.092903,0),I778))</f>
        <v>230</v>
      </c>
      <c r="L778" s="13" t="n">
        <v>41352</v>
      </c>
      <c r="M778" s="14" t="n">
        <f aca="false">IF(OR(H778="",L778=""),"",ROUND((H778-L778)/30.44,1))</f>
        <v>55.7</v>
      </c>
      <c r="N778" s="7" t="str">
        <f aca="false">IF(AND(E778&lt;&gt;"v2008",ISERROR(SEARCH("Villa",B778))),"Commercial-scale","Residential unit")</f>
        <v>Residential unit</v>
      </c>
      <c r="O778" s="7" t="s">
        <v>54</v>
      </c>
    </row>
    <row r="779" customFormat="false" ht="15" hidden="false" customHeight="false" outlineLevel="0" collapsed="false">
      <c r="A779" s="7" t="n">
        <v>10889865</v>
      </c>
      <c r="B779" s="7" t="s">
        <v>466</v>
      </c>
      <c r="C779" s="7" t="s">
        <v>54</v>
      </c>
      <c r="D779" s="7" t="s">
        <v>93</v>
      </c>
      <c r="E779" s="7" t="s">
        <v>467</v>
      </c>
      <c r="F779" s="7" t="s">
        <v>50</v>
      </c>
      <c r="G779" s="7"/>
      <c r="H779" s="13" t="n">
        <v>43046</v>
      </c>
      <c r="I779" s="10" t="n">
        <v>2646</v>
      </c>
      <c r="J779" s="7" t="s">
        <v>106</v>
      </c>
      <c r="K779" s="10" t="n">
        <f aca="false">IF(I779="","",IF(J779="sq ft",ROUND(I779*0.092903,0),I779))</f>
        <v>246</v>
      </c>
      <c r="L779" s="13" t="n">
        <v>41352</v>
      </c>
      <c r="M779" s="14" t="n">
        <f aca="false">IF(OR(H779="",L779=""),"",ROUND((H779-L779)/30.44,1))</f>
        <v>55.7</v>
      </c>
      <c r="N779" s="7" t="str">
        <f aca="false">IF(AND(E779&lt;&gt;"v2008",ISERROR(SEARCH("Villa",B779))),"Commercial-scale","Residential unit")</f>
        <v>Residential unit</v>
      </c>
      <c r="O779" s="7" t="s">
        <v>54</v>
      </c>
    </row>
    <row r="780" customFormat="false" ht="15" hidden="false" customHeight="false" outlineLevel="0" collapsed="false">
      <c r="A780" s="7" t="n">
        <v>10889872</v>
      </c>
      <c r="B780" s="7" t="s">
        <v>466</v>
      </c>
      <c r="C780" s="7" t="s">
        <v>54</v>
      </c>
      <c r="D780" s="7" t="s">
        <v>93</v>
      </c>
      <c r="E780" s="7" t="s">
        <v>467</v>
      </c>
      <c r="F780" s="7" t="s">
        <v>50</v>
      </c>
      <c r="G780" s="7"/>
      <c r="H780" s="13" t="n">
        <v>43046</v>
      </c>
      <c r="I780" s="10" t="n">
        <v>2646</v>
      </c>
      <c r="J780" s="7" t="s">
        <v>106</v>
      </c>
      <c r="K780" s="10" t="n">
        <f aca="false">IF(I780="","",IF(J780="sq ft",ROUND(I780*0.092903,0),I780))</f>
        <v>246</v>
      </c>
      <c r="L780" s="13" t="n">
        <v>41352</v>
      </c>
      <c r="M780" s="14" t="n">
        <f aca="false">IF(OR(H780="",L780=""),"",ROUND((H780-L780)/30.44,1))</f>
        <v>55.7</v>
      </c>
      <c r="N780" s="7" t="str">
        <f aca="false">IF(AND(E780&lt;&gt;"v2008",ISERROR(SEARCH("Villa",B780))),"Commercial-scale","Residential unit")</f>
        <v>Residential unit</v>
      </c>
      <c r="O780" s="7" t="s">
        <v>54</v>
      </c>
    </row>
    <row r="781" customFormat="false" ht="15" hidden="false" customHeight="false" outlineLevel="0" collapsed="false">
      <c r="A781" s="7" t="n">
        <v>10889329</v>
      </c>
      <c r="B781" s="7" t="s">
        <v>466</v>
      </c>
      <c r="C781" s="7" t="s">
        <v>54</v>
      </c>
      <c r="D781" s="7" t="s">
        <v>93</v>
      </c>
      <c r="E781" s="7" t="s">
        <v>467</v>
      </c>
      <c r="F781" s="7" t="s">
        <v>50</v>
      </c>
      <c r="G781" s="7"/>
      <c r="H781" s="13" t="n">
        <v>43046</v>
      </c>
      <c r="I781" s="10" t="n">
        <v>4824</v>
      </c>
      <c r="J781" s="7" t="s">
        <v>106</v>
      </c>
      <c r="K781" s="10" t="n">
        <f aca="false">IF(I781="","",IF(J781="sq ft",ROUND(I781*0.092903,0),I781))</f>
        <v>448</v>
      </c>
      <c r="L781" s="13" t="n">
        <v>41352</v>
      </c>
      <c r="M781" s="14" t="n">
        <f aca="false">IF(OR(H781="",L781=""),"",ROUND((H781-L781)/30.44,1))</f>
        <v>55.7</v>
      </c>
      <c r="N781" s="7" t="str">
        <f aca="false">IF(AND(E781&lt;&gt;"v2008",ISERROR(SEARCH("Villa",B781))),"Commercial-scale","Residential unit")</f>
        <v>Residential unit</v>
      </c>
      <c r="O781" s="7" t="s">
        <v>54</v>
      </c>
    </row>
    <row r="782" customFormat="false" ht="15" hidden="false" customHeight="false" outlineLevel="0" collapsed="false">
      <c r="A782" s="7" t="n">
        <v>10889335</v>
      </c>
      <c r="B782" s="7" t="s">
        <v>466</v>
      </c>
      <c r="C782" s="7" t="s">
        <v>54</v>
      </c>
      <c r="D782" s="7" t="s">
        <v>93</v>
      </c>
      <c r="E782" s="7" t="s">
        <v>467</v>
      </c>
      <c r="F782" s="7" t="s">
        <v>50</v>
      </c>
      <c r="G782" s="7"/>
      <c r="H782" s="13" t="n">
        <v>43046</v>
      </c>
      <c r="I782" s="10" t="n">
        <v>4833</v>
      </c>
      <c r="J782" s="7" t="s">
        <v>106</v>
      </c>
      <c r="K782" s="10" t="n">
        <f aca="false">IF(I782="","",IF(J782="sq ft",ROUND(I782*0.092903,0),I782))</f>
        <v>449</v>
      </c>
      <c r="L782" s="13" t="n">
        <v>41352</v>
      </c>
      <c r="M782" s="14" t="n">
        <f aca="false">IF(OR(H782="",L782=""),"",ROUND((H782-L782)/30.44,1))</f>
        <v>55.7</v>
      </c>
      <c r="N782" s="7" t="str">
        <f aca="false">IF(AND(E782&lt;&gt;"v2008",ISERROR(SEARCH("Villa",B782))),"Commercial-scale","Residential unit")</f>
        <v>Residential unit</v>
      </c>
      <c r="O782" s="7" t="s">
        <v>54</v>
      </c>
    </row>
    <row r="783" customFormat="false" ht="15" hidden="false" customHeight="false" outlineLevel="0" collapsed="false">
      <c r="A783" s="7" t="n">
        <v>10889340</v>
      </c>
      <c r="B783" s="7" t="s">
        <v>466</v>
      </c>
      <c r="C783" s="7" t="s">
        <v>54</v>
      </c>
      <c r="D783" s="7" t="s">
        <v>93</v>
      </c>
      <c r="E783" s="7" t="s">
        <v>467</v>
      </c>
      <c r="F783" s="7" t="s">
        <v>50</v>
      </c>
      <c r="G783" s="7"/>
      <c r="H783" s="13" t="n">
        <v>43046</v>
      </c>
      <c r="I783" s="10" t="n">
        <v>4833</v>
      </c>
      <c r="J783" s="7" t="s">
        <v>106</v>
      </c>
      <c r="K783" s="10" t="n">
        <f aca="false">IF(I783="","",IF(J783="sq ft",ROUND(I783*0.092903,0),I783))</f>
        <v>449</v>
      </c>
      <c r="L783" s="13" t="n">
        <v>41352</v>
      </c>
      <c r="M783" s="14" t="n">
        <f aca="false">IF(OR(H783="",L783=""),"",ROUND((H783-L783)/30.44,1))</f>
        <v>55.7</v>
      </c>
      <c r="N783" s="7" t="str">
        <f aca="false">IF(AND(E783&lt;&gt;"v2008",ISERROR(SEARCH("Villa",B783))),"Commercial-scale","Residential unit")</f>
        <v>Residential unit</v>
      </c>
      <c r="O783" s="7" t="s">
        <v>54</v>
      </c>
    </row>
    <row r="784" customFormat="false" ht="15" hidden="false" customHeight="false" outlineLevel="0" collapsed="false">
      <c r="A784" s="7" t="n">
        <v>10889387</v>
      </c>
      <c r="B784" s="7" t="s">
        <v>466</v>
      </c>
      <c r="C784" s="7" t="s">
        <v>54</v>
      </c>
      <c r="D784" s="7" t="s">
        <v>93</v>
      </c>
      <c r="E784" s="7" t="s">
        <v>467</v>
      </c>
      <c r="F784" s="7" t="s">
        <v>50</v>
      </c>
      <c r="G784" s="7"/>
      <c r="H784" s="13" t="n">
        <v>43046</v>
      </c>
      <c r="I784" s="10" t="n">
        <v>4833</v>
      </c>
      <c r="J784" s="7" t="s">
        <v>106</v>
      </c>
      <c r="K784" s="10" t="n">
        <f aca="false">IF(I784="","",IF(J784="sq ft",ROUND(I784*0.092903,0),I784))</f>
        <v>449</v>
      </c>
      <c r="L784" s="13" t="n">
        <v>41352</v>
      </c>
      <c r="M784" s="14" t="n">
        <f aca="false">IF(OR(H784="",L784=""),"",ROUND((H784-L784)/30.44,1))</f>
        <v>55.7</v>
      </c>
      <c r="N784" s="7" t="str">
        <f aca="false">IF(AND(E784&lt;&gt;"v2008",ISERROR(SEARCH("Villa",B784))),"Commercial-scale","Residential unit")</f>
        <v>Residential unit</v>
      </c>
      <c r="O784" s="7" t="s">
        <v>54</v>
      </c>
    </row>
    <row r="785" customFormat="false" ht="15" hidden="false" customHeight="false" outlineLevel="0" collapsed="false">
      <c r="A785" s="7" t="n">
        <v>10889391</v>
      </c>
      <c r="B785" s="7" t="s">
        <v>466</v>
      </c>
      <c r="C785" s="7" t="s">
        <v>54</v>
      </c>
      <c r="D785" s="7" t="s">
        <v>93</v>
      </c>
      <c r="E785" s="7" t="s">
        <v>467</v>
      </c>
      <c r="F785" s="7" t="s">
        <v>50</v>
      </c>
      <c r="G785" s="7"/>
      <c r="H785" s="13" t="n">
        <v>43046</v>
      </c>
      <c r="I785" s="10" t="n">
        <v>4833</v>
      </c>
      <c r="J785" s="7" t="s">
        <v>106</v>
      </c>
      <c r="K785" s="10" t="n">
        <f aca="false">IF(I785="","",IF(J785="sq ft",ROUND(I785*0.092903,0),I785))</f>
        <v>449</v>
      </c>
      <c r="L785" s="13" t="n">
        <v>41352</v>
      </c>
      <c r="M785" s="14" t="n">
        <f aca="false">IF(OR(H785="",L785=""),"",ROUND((H785-L785)/30.44,1))</f>
        <v>55.7</v>
      </c>
      <c r="N785" s="7" t="str">
        <f aca="false">IF(AND(E785&lt;&gt;"v2008",ISERROR(SEARCH("Villa",B785))),"Commercial-scale","Residential unit")</f>
        <v>Residential unit</v>
      </c>
      <c r="O785" s="7" t="s">
        <v>54</v>
      </c>
    </row>
    <row r="786" customFormat="false" ht="15" hidden="false" customHeight="false" outlineLevel="0" collapsed="false">
      <c r="A786" s="7" t="n">
        <v>10889401</v>
      </c>
      <c r="B786" s="7" t="s">
        <v>466</v>
      </c>
      <c r="C786" s="7" t="s">
        <v>54</v>
      </c>
      <c r="D786" s="7" t="s">
        <v>93</v>
      </c>
      <c r="E786" s="7" t="s">
        <v>467</v>
      </c>
      <c r="F786" s="7" t="s">
        <v>50</v>
      </c>
      <c r="G786" s="7"/>
      <c r="H786" s="13" t="n">
        <v>43046</v>
      </c>
      <c r="I786" s="10" t="n">
        <v>4171</v>
      </c>
      <c r="J786" s="7" t="s">
        <v>106</v>
      </c>
      <c r="K786" s="10" t="n">
        <f aca="false">IF(I786="","",IF(J786="sq ft",ROUND(I786*0.092903,0),I786))</f>
        <v>387</v>
      </c>
      <c r="L786" s="13" t="n">
        <v>41352</v>
      </c>
      <c r="M786" s="14" t="n">
        <f aca="false">IF(OR(H786="",L786=""),"",ROUND((H786-L786)/30.44,1))</f>
        <v>55.7</v>
      </c>
      <c r="N786" s="7" t="str">
        <f aca="false">IF(AND(E786&lt;&gt;"v2008",ISERROR(SEARCH("Villa",B786))),"Commercial-scale","Residential unit")</f>
        <v>Residential unit</v>
      </c>
      <c r="O786" s="7" t="s">
        <v>54</v>
      </c>
    </row>
    <row r="787" customFormat="false" ht="15" hidden="false" customHeight="false" outlineLevel="0" collapsed="false">
      <c r="A787" s="7" t="n">
        <v>10889377</v>
      </c>
      <c r="B787" s="7" t="s">
        <v>466</v>
      </c>
      <c r="C787" s="7" t="s">
        <v>54</v>
      </c>
      <c r="D787" s="7" t="s">
        <v>93</v>
      </c>
      <c r="E787" s="7" t="s">
        <v>467</v>
      </c>
      <c r="F787" s="7" t="s">
        <v>50</v>
      </c>
      <c r="G787" s="7"/>
      <c r="H787" s="13" t="n">
        <v>43046</v>
      </c>
      <c r="I787" s="10" t="n">
        <v>4591</v>
      </c>
      <c r="J787" s="7" t="s">
        <v>106</v>
      </c>
      <c r="K787" s="10" t="n">
        <f aca="false">IF(I787="","",IF(J787="sq ft",ROUND(I787*0.092903,0),I787))</f>
        <v>427</v>
      </c>
      <c r="L787" s="13" t="n">
        <v>41352</v>
      </c>
      <c r="M787" s="14" t="n">
        <f aca="false">IF(OR(H787="",L787=""),"",ROUND((H787-L787)/30.44,1))</f>
        <v>55.7</v>
      </c>
      <c r="N787" s="7" t="str">
        <f aca="false">IF(AND(E787&lt;&gt;"v2008",ISERROR(SEARCH("Villa",B787))),"Commercial-scale","Residential unit")</f>
        <v>Residential unit</v>
      </c>
      <c r="O787" s="7" t="s">
        <v>54</v>
      </c>
    </row>
    <row r="788" customFormat="false" ht="15" hidden="false" customHeight="false" outlineLevel="0" collapsed="false">
      <c r="A788" s="7" t="n">
        <v>10889360</v>
      </c>
      <c r="B788" s="7" t="s">
        <v>466</v>
      </c>
      <c r="C788" s="7" t="s">
        <v>54</v>
      </c>
      <c r="D788" s="7" t="s">
        <v>93</v>
      </c>
      <c r="E788" s="7" t="s">
        <v>467</v>
      </c>
      <c r="F788" s="7" t="s">
        <v>50</v>
      </c>
      <c r="G788" s="7"/>
      <c r="H788" s="13" t="n">
        <v>43046</v>
      </c>
      <c r="I788" s="10" t="n">
        <v>4430</v>
      </c>
      <c r="J788" s="7" t="s">
        <v>106</v>
      </c>
      <c r="K788" s="10" t="n">
        <f aca="false">IF(I788="","",IF(J788="sq ft",ROUND(I788*0.092903,0),I788))</f>
        <v>412</v>
      </c>
      <c r="L788" s="13" t="n">
        <v>41352</v>
      </c>
      <c r="M788" s="14" t="n">
        <f aca="false">IF(OR(H788="",L788=""),"",ROUND((H788-L788)/30.44,1))</f>
        <v>55.7</v>
      </c>
      <c r="N788" s="7" t="str">
        <f aca="false">IF(AND(E788&lt;&gt;"v2008",ISERROR(SEARCH("Villa",B788))),"Commercial-scale","Residential unit")</f>
        <v>Residential unit</v>
      </c>
      <c r="O788" s="7" t="s">
        <v>54</v>
      </c>
    </row>
    <row r="789" customFormat="false" ht="15" hidden="false" customHeight="false" outlineLevel="0" collapsed="false">
      <c r="A789" s="7" t="n">
        <v>10889345</v>
      </c>
      <c r="B789" s="7" t="s">
        <v>466</v>
      </c>
      <c r="C789" s="7" t="s">
        <v>54</v>
      </c>
      <c r="D789" s="7" t="s">
        <v>93</v>
      </c>
      <c r="E789" s="7" t="s">
        <v>467</v>
      </c>
      <c r="F789" s="7" t="s">
        <v>50</v>
      </c>
      <c r="G789" s="7"/>
      <c r="H789" s="13" t="n">
        <v>43046</v>
      </c>
      <c r="I789" s="10" t="n">
        <v>4430</v>
      </c>
      <c r="J789" s="7" t="s">
        <v>106</v>
      </c>
      <c r="K789" s="10" t="n">
        <f aca="false">IF(I789="","",IF(J789="sq ft",ROUND(I789*0.092903,0),I789))</f>
        <v>412</v>
      </c>
      <c r="L789" s="13" t="n">
        <v>41352</v>
      </c>
      <c r="M789" s="14" t="n">
        <f aca="false">IF(OR(H789="",L789=""),"",ROUND((H789-L789)/30.44,1))</f>
        <v>55.7</v>
      </c>
      <c r="N789" s="7" t="str">
        <f aca="false">IF(AND(E789&lt;&gt;"v2008",ISERROR(SEARCH("Villa",B789))),"Commercial-scale","Residential unit")</f>
        <v>Residential unit</v>
      </c>
      <c r="O789" s="7" t="s">
        <v>54</v>
      </c>
    </row>
    <row r="790" customFormat="false" ht="15" hidden="false" customHeight="false" outlineLevel="0" collapsed="false">
      <c r="A790" s="7" t="n">
        <v>10889416</v>
      </c>
      <c r="B790" s="7" t="s">
        <v>466</v>
      </c>
      <c r="C790" s="7" t="s">
        <v>54</v>
      </c>
      <c r="D790" s="7" t="s">
        <v>93</v>
      </c>
      <c r="E790" s="7" t="s">
        <v>467</v>
      </c>
      <c r="F790" s="7" t="s">
        <v>50</v>
      </c>
      <c r="G790" s="7"/>
      <c r="H790" s="13" t="n">
        <v>43046</v>
      </c>
      <c r="I790" s="10" t="n">
        <v>4591</v>
      </c>
      <c r="J790" s="7" t="s">
        <v>106</v>
      </c>
      <c r="K790" s="10" t="n">
        <f aca="false">IF(I790="","",IF(J790="sq ft",ROUND(I790*0.092903,0),I790))</f>
        <v>427</v>
      </c>
      <c r="L790" s="13" t="n">
        <v>41352</v>
      </c>
      <c r="M790" s="14" t="n">
        <f aca="false">IF(OR(H790="",L790=""),"",ROUND((H790-L790)/30.44,1))</f>
        <v>55.7</v>
      </c>
      <c r="N790" s="7" t="str">
        <f aca="false">IF(AND(E790&lt;&gt;"v2008",ISERROR(SEARCH("Villa",B790))),"Commercial-scale","Residential unit")</f>
        <v>Residential unit</v>
      </c>
      <c r="O790" s="7" t="s">
        <v>54</v>
      </c>
    </row>
    <row r="791" customFormat="false" ht="15" hidden="false" customHeight="false" outlineLevel="0" collapsed="false">
      <c r="A791" s="7" t="n">
        <v>10889449</v>
      </c>
      <c r="B791" s="7" t="s">
        <v>466</v>
      </c>
      <c r="C791" s="7" t="s">
        <v>54</v>
      </c>
      <c r="D791" s="7" t="s">
        <v>93</v>
      </c>
      <c r="E791" s="7" t="s">
        <v>467</v>
      </c>
      <c r="F791" s="7" t="s">
        <v>50</v>
      </c>
      <c r="G791" s="7"/>
      <c r="H791" s="13" t="n">
        <v>43046</v>
      </c>
      <c r="I791" s="10" t="n">
        <v>4833</v>
      </c>
      <c r="J791" s="7" t="s">
        <v>106</v>
      </c>
      <c r="K791" s="10" t="n">
        <f aca="false">IF(I791="","",IF(J791="sq ft",ROUND(I791*0.092903,0),I791))</f>
        <v>449</v>
      </c>
      <c r="L791" s="13" t="n">
        <v>41352</v>
      </c>
      <c r="M791" s="14" t="n">
        <f aca="false">IF(OR(H791="",L791=""),"",ROUND((H791-L791)/30.44,1))</f>
        <v>55.7</v>
      </c>
      <c r="N791" s="7" t="str">
        <f aca="false">IF(AND(E791&lt;&gt;"v2008",ISERROR(SEARCH("Villa",B791))),"Commercial-scale","Residential unit")</f>
        <v>Residential unit</v>
      </c>
      <c r="O791" s="7" t="s">
        <v>54</v>
      </c>
    </row>
    <row r="792" customFormat="false" ht="15" hidden="false" customHeight="false" outlineLevel="0" collapsed="false">
      <c r="A792" s="7" t="n">
        <v>10889443</v>
      </c>
      <c r="B792" s="7" t="s">
        <v>466</v>
      </c>
      <c r="C792" s="7" t="s">
        <v>54</v>
      </c>
      <c r="D792" s="7" t="s">
        <v>93</v>
      </c>
      <c r="E792" s="7" t="s">
        <v>467</v>
      </c>
      <c r="F792" s="7" t="s">
        <v>50</v>
      </c>
      <c r="G792" s="7"/>
      <c r="H792" s="13" t="n">
        <v>43046</v>
      </c>
      <c r="I792" s="10" t="n">
        <v>4591</v>
      </c>
      <c r="J792" s="7" t="s">
        <v>106</v>
      </c>
      <c r="K792" s="10" t="n">
        <f aca="false">IF(I792="","",IF(J792="sq ft",ROUND(I792*0.092903,0),I792))</f>
        <v>427</v>
      </c>
      <c r="L792" s="13" t="n">
        <v>41352</v>
      </c>
      <c r="M792" s="14" t="n">
        <f aca="false">IF(OR(H792="",L792=""),"",ROUND((H792-L792)/30.44,1))</f>
        <v>55.7</v>
      </c>
      <c r="N792" s="7" t="str">
        <f aca="false">IF(AND(E792&lt;&gt;"v2008",ISERROR(SEARCH("Villa",B792))),"Commercial-scale","Residential unit")</f>
        <v>Residential unit</v>
      </c>
      <c r="O792" s="7" t="s">
        <v>54</v>
      </c>
    </row>
    <row r="793" customFormat="false" ht="15" hidden="false" customHeight="false" outlineLevel="0" collapsed="false">
      <c r="A793" s="7" t="n">
        <v>10889439</v>
      </c>
      <c r="B793" s="7" t="s">
        <v>466</v>
      </c>
      <c r="C793" s="7" t="s">
        <v>54</v>
      </c>
      <c r="D793" s="7" t="s">
        <v>93</v>
      </c>
      <c r="E793" s="7" t="s">
        <v>467</v>
      </c>
      <c r="F793" s="7" t="s">
        <v>50</v>
      </c>
      <c r="G793" s="7"/>
      <c r="H793" s="13" t="n">
        <v>43046</v>
      </c>
      <c r="I793" s="10" t="n">
        <v>4591</v>
      </c>
      <c r="J793" s="7" t="s">
        <v>106</v>
      </c>
      <c r="K793" s="10" t="n">
        <f aca="false">IF(I793="","",IF(J793="sq ft",ROUND(I793*0.092903,0),I793))</f>
        <v>427</v>
      </c>
      <c r="L793" s="13" t="n">
        <v>41352</v>
      </c>
      <c r="M793" s="14" t="n">
        <f aca="false">IF(OR(H793="",L793=""),"",ROUND((H793-L793)/30.44,1))</f>
        <v>55.7</v>
      </c>
      <c r="N793" s="7" t="str">
        <f aca="false">IF(AND(E793&lt;&gt;"v2008",ISERROR(SEARCH("Villa",B793))),"Commercial-scale","Residential unit")</f>
        <v>Residential unit</v>
      </c>
      <c r="O793" s="7" t="s">
        <v>54</v>
      </c>
    </row>
    <row r="794" customFormat="false" ht="15" hidden="false" customHeight="false" outlineLevel="0" collapsed="false">
      <c r="A794" s="7" t="n">
        <v>10889428</v>
      </c>
      <c r="B794" s="7" t="s">
        <v>466</v>
      </c>
      <c r="C794" s="7" t="s">
        <v>54</v>
      </c>
      <c r="D794" s="7" t="s">
        <v>93</v>
      </c>
      <c r="E794" s="7" t="s">
        <v>467</v>
      </c>
      <c r="F794" s="7" t="s">
        <v>50</v>
      </c>
      <c r="G794" s="7"/>
      <c r="H794" s="13" t="n">
        <v>43046</v>
      </c>
      <c r="I794" s="10" t="n">
        <v>4171</v>
      </c>
      <c r="J794" s="7" t="s">
        <v>106</v>
      </c>
      <c r="K794" s="10" t="n">
        <f aca="false">IF(I794="","",IF(J794="sq ft",ROUND(I794*0.092903,0),I794))</f>
        <v>387</v>
      </c>
      <c r="L794" s="13" t="n">
        <v>41352</v>
      </c>
      <c r="M794" s="14" t="n">
        <f aca="false">IF(OR(H794="",L794=""),"",ROUND((H794-L794)/30.44,1))</f>
        <v>55.7</v>
      </c>
      <c r="N794" s="7" t="str">
        <f aca="false">IF(AND(E794&lt;&gt;"v2008",ISERROR(SEARCH("Villa",B794))),"Commercial-scale","Residential unit")</f>
        <v>Residential unit</v>
      </c>
      <c r="O794" s="7" t="s">
        <v>54</v>
      </c>
    </row>
    <row r="795" customFormat="false" ht="15" hidden="false" customHeight="false" outlineLevel="0" collapsed="false">
      <c r="A795" s="7" t="n">
        <v>10889424</v>
      </c>
      <c r="B795" s="7" t="s">
        <v>466</v>
      </c>
      <c r="C795" s="7" t="s">
        <v>54</v>
      </c>
      <c r="D795" s="7" t="s">
        <v>93</v>
      </c>
      <c r="E795" s="7" t="s">
        <v>467</v>
      </c>
      <c r="F795" s="7" t="s">
        <v>50</v>
      </c>
      <c r="G795" s="7"/>
      <c r="H795" s="13" t="n">
        <v>43046</v>
      </c>
      <c r="I795" s="10" t="n">
        <v>4430</v>
      </c>
      <c r="J795" s="7" t="s">
        <v>106</v>
      </c>
      <c r="K795" s="10" t="n">
        <f aca="false">IF(I795="","",IF(J795="sq ft",ROUND(I795*0.092903,0),I795))</f>
        <v>412</v>
      </c>
      <c r="L795" s="13" t="n">
        <v>41352</v>
      </c>
      <c r="M795" s="14" t="n">
        <f aca="false">IF(OR(H795="",L795=""),"",ROUND((H795-L795)/30.44,1))</f>
        <v>55.7</v>
      </c>
      <c r="N795" s="7" t="str">
        <f aca="false">IF(AND(E795&lt;&gt;"v2008",ISERROR(SEARCH("Villa",B795))),"Commercial-scale","Residential unit")</f>
        <v>Residential unit</v>
      </c>
      <c r="O795" s="7" t="s">
        <v>54</v>
      </c>
    </row>
    <row r="796" customFormat="false" ht="15" hidden="false" customHeight="false" outlineLevel="0" collapsed="false">
      <c r="A796" s="7" t="n">
        <v>10889423</v>
      </c>
      <c r="B796" s="7" t="s">
        <v>466</v>
      </c>
      <c r="C796" s="7" t="s">
        <v>54</v>
      </c>
      <c r="D796" s="7" t="s">
        <v>93</v>
      </c>
      <c r="E796" s="7" t="s">
        <v>467</v>
      </c>
      <c r="F796" s="7" t="s">
        <v>50</v>
      </c>
      <c r="G796" s="7"/>
      <c r="H796" s="13" t="n">
        <v>43046</v>
      </c>
      <c r="I796" s="10" t="n">
        <v>4430</v>
      </c>
      <c r="J796" s="7" t="s">
        <v>106</v>
      </c>
      <c r="K796" s="10" t="n">
        <f aca="false">IF(I796="","",IF(J796="sq ft",ROUND(I796*0.092903,0),I796))</f>
        <v>412</v>
      </c>
      <c r="L796" s="13" t="n">
        <v>41352</v>
      </c>
      <c r="M796" s="14" t="n">
        <f aca="false">IF(OR(H796="",L796=""),"",ROUND((H796-L796)/30.44,1))</f>
        <v>55.7</v>
      </c>
      <c r="N796" s="7" t="str">
        <f aca="false">IF(AND(E796&lt;&gt;"v2008",ISERROR(SEARCH("Villa",B796))),"Commercial-scale","Residential unit")</f>
        <v>Residential unit</v>
      </c>
      <c r="O796" s="7" t="s">
        <v>54</v>
      </c>
    </row>
    <row r="797" customFormat="false" ht="15" hidden="false" customHeight="false" outlineLevel="0" collapsed="false">
      <c r="A797" s="7" t="n">
        <v>10889419</v>
      </c>
      <c r="B797" s="7" t="s">
        <v>466</v>
      </c>
      <c r="C797" s="7" t="s">
        <v>54</v>
      </c>
      <c r="D797" s="7" t="s">
        <v>93</v>
      </c>
      <c r="E797" s="7" t="s">
        <v>467</v>
      </c>
      <c r="F797" s="7" t="s">
        <v>50</v>
      </c>
      <c r="G797" s="7"/>
      <c r="H797" s="13" t="n">
        <v>43046</v>
      </c>
      <c r="I797" s="10" t="n">
        <v>4430</v>
      </c>
      <c r="J797" s="7" t="s">
        <v>106</v>
      </c>
      <c r="K797" s="10" t="n">
        <f aca="false">IF(I797="","",IF(J797="sq ft",ROUND(I797*0.092903,0),I797))</f>
        <v>412</v>
      </c>
      <c r="L797" s="13" t="n">
        <v>41352</v>
      </c>
      <c r="M797" s="14" t="n">
        <f aca="false">IF(OR(H797="",L797=""),"",ROUND((H797-L797)/30.44,1))</f>
        <v>55.7</v>
      </c>
      <c r="N797" s="7" t="str">
        <f aca="false">IF(AND(E797&lt;&gt;"v2008",ISERROR(SEARCH("Villa",B797))),"Commercial-scale","Residential unit")</f>
        <v>Residential unit</v>
      </c>
      <c r="O797" s="7" t="s">
        <v>54</v>
      </c>
    </row>
    <row r="798" customFormat="false" ht="15" hidden="false" customHeight="false" outlineLevel="0" collapsed="false">
      <c r="A798" s="7" t="n">
        <v>10889466</v>
      </c>
      <c r="B798" s="7" t="s">
        <v>466</v>
      </c>
      <c r="C798" s="7" t="s">
        <v>54</v>
      </c>
      <c r="D798" s="7" t="s">
        <v>93</v>
      </c>
      <c r="E798" s="7" t="s">
        <v>467</v>
      </c>
      <c r="F798" s="7" t="s">
        <v>50</v>
      </c>
      <c r="G798" s="7"/>
      <c r="H798" s="13" t="n">
        <v>43046</v>
      </c>
      <c r="I798" s="10" t="n">
        <v>4591</v>
      </c>
      <c r="J798" s="7" t="s">
        <v>106</v>
      </c>
      <c r="K798" s="10" t="n">
        <f aca="false">IF(I798="","",IF(J798="sq ft",ROUND(I798*0.092903,0),I798))</f>
        <v>427</v>
      </c>
      <c r="L798" s="13" t="n">
        <v>41352</v>
      </c>
      <c r="M798" s="14" t="n">
        <f aca="false">IF(OR(H798="",L798=""),"",ROUND((H798-L798)/30.44,1))</f>
        <v>55.7</v>
      </c>
      <c r="N798" s="7" t="str">
        <f aca="false">IF(AND(E798&lt;&gt;"v2008",ISERROR(SEARCH("Villa",B798))),"Commercial-scale","Residential unit")</f>
        <v>Residential unit</v>
      </c>
      <c r="O798" s="7" t="s">
        <v>54</v>
      </c>
    </row>
    <row r="799" customFormat="false" ht="15" hidden="false" customHeight="false" outlineLevel="0" collapsed="false">
      <c r="A799" s="7" t="n">
        <v>10889411</v>
      </c>
      <c r="B799" s="7" t="s">
        <v>466</v>
      </c>
      <c r="C799" s="7" t="s">
        <v>54</v>
      </c>
      <c r="D799" s="7" t="s">
        <v>93</v>
      </c>
      <c r="E799" s="7" t="s">
        <v>467</v>
      </c>
      <c r="F799" s="7" t="s">
        <v>50</v>
      </c>
      <c r="G799" s="7"/>
      <c r="H799" s="13" t="n">
        <v>43046</v>
      </c>
      <c r="I799" s="10" t="n">
        <v>4591</v>
      </c>
      <c r="J799" s="7" t="s">
        <v>106</v>
      </c>
      <c r="K799" s="10" t="n">
        <f aca="false">IF(I799="","",IF(J799="sq ft",ROUND(I799*0.092903,0),I799))</f>
        <v>427</v>
      </c>
      <c r="L799" s="13" t="n">
        <v>41352</v>
      </c>
      <c r="M799" s="14" t="n">
        <f aca="false">IF(OR(H799="",L799=""),"",ROUND((H799-L799)/30.44,1))</f>
        <v>55.7</v>
      </c>
      <c r="N799" s="7" t="str">
        <f aca="false">IF(AND(E799&lt;&gt;"v2008",ISERROR(SEARCH("Villa",B799))),"Commercial-scale","Residential unit")</f>
        <v>Residential unit</v>
      </c>
      <c r="O799" s="7" t="s">
        <v>54</v>
      </c>
    </row>
    <row r="800" customFormat="false" ht="15" hidden="false" customHeight="false" outlineLevel="0" collapsed="false">
      <c r="A800" s="7" t="n">
        <v>10889398</v>
      </c>
      <c r="B800" s="7" t="s">
        <v>466</v>
      </c>
      <c r="C800" s="7" t="s">
        <v>54</v>
      </c>
      <c r="D800" s="7" t="s">
        <v>93</v>
      </c>
      <c r="E800" s="7" t="s">
        <v>467</v>
      </c>
      <c r="F800" s="7" t="s">
        <v>50</v>
      </c>
      <c r="G800" s="7"/>
      <c r="H800" s="13" t="n">
        <v>43046</v>
      </c>
      <c r="I800" s="10" t="n">
        <v>4833</v>
      </c>
      <c r="J800" s="7" t="s">
        <v>106</v>
      </c>
      <c r="K800" s="10" t="n">
        <f aca="false">IF(I800="","",IF(J800="sq ft",ROUND(I800*0.092903,0),I800))</f>
        <v>449</v>
      </c>
      <c r="L800" s="13" t="n">
        <v>41352</v>
      </c>
      <c r="M800" s="14" t="n">
        <f aca="false">IF(OR(H800="",L800=""),"",ROUND((H800-L800)/30.44,1))</f>
        <v>55.7</v>
      </c>
      <c r="N800" s="7" t="str">
        <f aca="false">IF(AND(E800&lt;&gt;"v2008",ISERROR(SEARCH("Villa",B800))),"Commercial-scale","Residential unit")</f>
        <v>Residential unit</v>
      </c>
      <c r="O800" s="7" t="s">
        <v>54</v>
      </c>
    </row>
    <row r="801" customFormat="false" ht="15" hidden="false" customHeight="false" outlineLevel="0" collapsed="false">
      <c r="A801" s="7" t="n">
        <v>10889397</v>
      </c>
      <c r="B801" s="7" t="s">
        <v>466</v>
      </c>
      <c r="C801" s="7" t="s">
        <v>54</v>
      </c>
      <c r="D801" s="7" t="s">
        <v>93</v>
      </c>
      <c r="E801" s="7" t="s">
        <v>467</v>
      </c>
      <c r="F801" s="7" t="s">
        <v>50</v>
      </c>
      <c r="G801" s="7"/>
      <c r="H801" s="13" t="n">
        <v>43046</v>
      </c>
      <c r="I801" s="10" t="n">
        <v>5192</v>
      </c>
      <c r="J801" s="7" t="s">
        <v>106</v>
      </c>
      <c r="K801" s="10" t="n">
        <f aca="false">IF(I801="","",IF(J801="sq ft",ROUND(I801*0.092903,0),I801))</f>
        <v>482</v>
      </c>
      <c r="L801" s="13" t="n">
        <v>41352</v>
      </c>
      <c r="M801" s="14" t="n">
        <f aca="false">IF(OR(H801="",L801=""),"",ROUND((H801-L801)/30.44,1))</f>
        <v>55.7</v>
      </c>
      <c r="N801" s="7" t="str">
        <f aca="false">IF(AND(E801&lt;&gt;"v2008",ISERROR(SEARCH("Villa",B801))),"Commercial-scale","Residential unit")</f>
        <v>Residential unit</v>
      </c>
      <c r="O801" s="7" t="s">
        <v>54</v>
      </c>
    </row>
    <row r="802" customFormat="false" ht="15" hidden="false" customHeight="false" outlineLevel="0" collapsed="false">
      <c r="A802" s="7" t="n">
        <v>10889395</v>
      </c>
      <c r="B802" s="7" t="s">
        <v>466</v>
      </c>
      <c r="C802" s="7" t="s">
        <v>54</v>
      </c>
      <c r="D802" s="7" t="s">
        <v>93</v>
      </c>
      <c r="E802" s="7" t="s">
        <v>467</v>
      </c>
      <c r="F802" s="7" t="s">
        <v>50</v>
      </c>
      <c r="G802" s="7"/>
      <c r="H802" s="13" t="n">
        <v>43046</v>
      </c>
      <c r="I802" s="10" t="n">
        <v>4833</v>
      </c>
      <c r="J802" s="7" t="s">
        <v>106</v>
      </c>
      <c r="K802" s="10" t="n">
        <f aca="false">IF(I802="","",IF(J802="sq ft",ROUND(I802*0.092903,0),I802))</f>
        <v>449</v>
      </c>
      <c r="L802" s="13" t="n">
        <v>41352</v>
      </c>
      <c r="M802" s="14" t="n">
        <f aca="false">IF(OR(H802="",L802=""),"",ROUND((H802-L802)/30.44,1))</f>
        <v>55.7</v>
      </c>
      <c r="N802" s="7" t="str">
        <f aca="false">IF(AND(E802&lt;&gt;"v2008",ISERROR(SEARCH("Villa",B802))),"Commercial-scale","Residential unit")</f>
        <v>Residential unit</v>
      </c>
      <c r="O802" s="7" t="s">
        <v>54</v>
      </c>
    </row>
    <row r="803" customFormat="false" ht="15" hidden="false" customHeight="false" outlineLevel="0" collapsed="false">
      <c r="A803" s="7" t="n">
        <v>10889394</v>
      </c>
      <c r="B803" s="7" t="s">
        <v>466</v>
      </c>
      <c r="C803" s="7" t="s">
        <v>54</v>
      </c>
      <c r="D803" s="7" t="s">
        <v>93</v>
      </c>
      <c r="E803" s="7" t="s">
        <v>467</v>
      </c>
      <c r="F803" s="7" t="s">
        <v>50</v>
      </c>
      <c r="G803" s="7"/>
      <c r="H803" s="13" t="n">
        <v>43046</v>
      </c>
      <c r="I803" s="10" t="n">
        <v>4833</v>
      </c>
      <c r="J803" s="7" t="s">
        <v>106</v>
      </c>
      <c r="K803" s="10" t="n">
        <f aca="false">IF(I803="","",IF(J803="sq ft",ROUND(I803*0.092903,0),I803))</f>
        <v>449</v>
      </c>
      <c r="L803" s="13" t="n">
        <v>41352</v>
      </c>
      <c r="M803" s="14" t="n">
        <f aca="false">IF(OR(H803="",L803=""),"",ROUND((H803-L803)/30.44,1))</f>
        <v>55.7</v>
      </c>
      <c r="N803" s="7" t="str">
        <f aca="false">IF(AND(E803&lt;&gt;"v2008",ISERROR(SEARCH("Villa",B803))),"Commercial-scale","Residential unit")</f>
        <v>Residential unit</v>
      </c>
      <c r="O803" s="7" t="s">
        <v>54</v>
      </c>
    </row>
    <row r="804" customFormat="false" ht="15" hidden="false" customHeight="false" outlineLevel="0" collapsed="false">
      <c r="A804" s="7" t="n">
        <v>10889367</v>
      </c>
      <c r="B804" s="7" t="s">
        <v>466</v>
      </c>
      <c r="C804" s="7" t="s">
        <v>54</v>
      </c>
      <c r="D804" s="7" t="s">
        <v>93</v>
      </c>
      <c r="E804" s="7" t="s">
        <v>467</v>
      </c>
      <c r="F804" s="7" t="s">
        <v>50</v>
      </c>
      <c r="G804" s="7"/>
      <c r="H804" s="13" t="n">
        <v>43046</v>
      </c>
      <c r="I804" s="10" t="n">
        <v>4833</v>
      </c>
      <c r="J804" s="7" t="s">
        <v>106</v>
      </c>
      <c r="K804" s="10" t="n">
        <f aca="false">IF(I804="","",IF(J804="sq ft",ROUND(I804*0.092903,0),I804))</f>
        <v>449</v>
      </c>
      <c r="L804" s="13" t="n">
        <v>41352</v>
      </c>
      <c r="M804" s="14" t="n">
        <f aca="false">IF(OR(H804="",L804=""),"",ROUND((H804-L804)/30.44,1))</f>
        <v>55.7</v>
      </c>
      <c r="N804" s="7" t="str">
        <f aca="false">IF(AND(E804&lt;&gt;"v2008",ISERROR(SEARCH("Villa",B804))),"Commercial-scale","Residential unit")</f>
        <v>Residential unit</v>
      </c>
      <c r="O804" s="7" t="s">
        <v>54</v>
      </c>
    </row>
    <row r="805" customFormat="false" ht="15" hidden="false" customHeight="false" outlineLevel="0" collapsed="false">
      <c r="A805" s="7" t="n">
        <v>10889363</v>
      </c>
      <c r="B805" s="7" t="s">
        <v>466</v>
      </c>
      <c r="C805" s="7" t="s">
        <v>54</v>
      </c>
      <c r="D805" s="7" t="s">
        <v>93</v>
      </c>
      <c r="E805" s="7" t="s">
        <v>467</v>
      </c>
      <c r="F805" s="7" t="s">
        <v>50</v>
      </c>
      <c r="G805" s="7"/>
      <c r="H805" s="13" t="n">
        <v>43046</v>
      </c>
      <c r="I805" s="10" t="n">
        <v>4171</v>
      </c>
      <c r="J805" s="7" t="s">
        <v>106</v>
      </c>
      <c r="K805" s="10" t="n">
        <f aca="false">IF(I805="","",IF(J805="sq ft",ROUND(I805*0.092903,0),I805))</f>
        <v>387</v>
      </c>
      <c r="L805" s="13" t="n">
        <v>41352</v>
      </c>
      <c r="M805" s="14" t="n">
        <f aca="false">IF(OR(H805="",L805=""),"",ROUND((H805-L805)/30.44,1))</f>
        <v>55.7</v>
      </c>
      <c r="N805" s="7" t="str">
        <f aca="false">IF(AND(E805&lt;&gt;"v2008",ISERROR(SEARCH("Villa",B805))),"Commercial-scale","Residential unit")</f>
        <v>Residential unit</v>
      </c>
      <c r="O805" s="7" t="s">
        <v>54</v>
      </c>
    </row>
    <row r="806" customFormat="false" ht="15" hidden="false" customHeight="false" outlineLevel="0" collapsed="false">
      <c r="A806" s="7" t="n">
        <v>10889457</v>
      </c>
      <c r="B806" s="7" t="s">
        <v>466</v>
      </c>
      <c r="C806" s="7" t="s">
        <v>54</v>
      </c>
      <c r="D806" s="7" t="s">
        <v>93</v>
      </c>
      <c r="E806" s="7" t="s">
        <v>467</v>
      </c>
      <c r="F806" s="7" t="s">
        <v>50</v>
      </c>
      <c r="G806" s="7"/>
      <c r="H806" s="13" t="n">
        <v>43046</v>
      </c>
      <c r="I806" s="10" t="n">
        <v>4171</v>
      </c>
      <c r="J806" s="7" t="s">
        <v>106</v>
      </c>
      <c r="K806" s="10" t="n">
        <f aca="false">IF(I806="","",IF(J806="sq ft",ROUND(I806*0.092903,0),I806))</f>
        <v>387</v>
      </c>
      <c r="L806" s="13" t="n">
        <v>41352</v>
      </c>
      <c r="M806" s="14" t="n">
        <f aca="false">IF(OR(H806="",L806=""),"",ROUND((H806-L806)/30.44,1))</f>
        <v>55.7</v>
      </c>
      <c r="N806" s="7" t="str">
        <f aca="false">IF(AND(E806&lt;&gt;"v2008",ISERROR(SEARCH("Villa",B806))),"Commercial-scale","Residential unit")</f>
        <v>Residential unit</v>
      </c>
      <c r="O806" s="7" t="s">
        <v>54</v>
      </c>
    </row>
    <row r="807" customFormat="false" ht="15" hidden="false" customHeight="false" outlineLevel="0" collapsed="false">
      <c r="A807" s="7" t="n">
        <v>10889671</v>
      </c>
      <c r="B807" s="7" t="s">
        <v>466</v>
      </c>
      <c r="C807" s="7" t="s">
        <v>54</v>
      </c>
      <c r="D807" s="7" t="s">
        <v>93</v>
      </c>
      <c r="E807" s="7" t="s">
        <v>467</v>
      </c>
      <c r="F807" s="7" t="s">
        <v>50</v>
      </c>
      <c r="G807" s="7"/>
      <c r="H807" s="13" t="n">
        <v>43046</v>
      </c>
      <c r="I807" s="10" t="n">
        <v>4900</v>
      </c>
      <c r="J807" s="7" t="s">
        <v>106</v>
      </c>
      <c r="K807" s="10" t="n">
        <f aca="false">IF(I807="","",IF(J807="sq ft",ROUND(I807*0.092903,0),I807))</f>
        <v>455</v>
      </c>
      <c r="L807" s="13" t="n">
        <v>41352</v>
      </c>
      <c r="M807" s="14" t="n">
        <f aca="false">IF(OR(H807="",L807=""),"",ROUND((H807-L807)/30.44,1))</f>
        <v>55.7</v>
      </c>
      <c r="N807" s="7" t="str">
        <f aca="false">IF(AND(E807&lt;&gt;"v2008",ISERROR(SEARCH("Villa",B807))),"Commercial-scale","Residential unit")</f>
        <v>Residential unit</v>
      </c>
      <c r="O807" s="7" t="s">
        <v>54</v>
      </c>
    </row>
    <row r="808" customFormat="false" ht="15" hidden="false" customHeight="false" outlineLevel="0" collapsed="false">
      <c r="A808" s="7" t="n">
        <v>10889357</v>
      </c>
      <c r="B808" s="7" t="s">
        <v>466</v>
      </c>
      <c r="C808" s="7" t="s">
        <v>54</v>
      </c>
      <c r="D808" s="7" t="s">
        <v>93</v>
      </c>
      <c r="E808" s="7" t="s">
        <v>467</v>
      </c>
      <c r="F808" s="7" t="s">
        <v>50</v>
      </c>
      <c r="G808" s="7"/>
      <c r="H808" s="13" t="n">
        <v>43046</v>
      </c>
      <c r="I808" s="10" t="n">
        <v>4430</v>
      </c>
      <c r="J808" s="7" t="s">
        <v>106</v>
      </c>
      <c r="K808" s="10" t="n">
        <f aca="false">IF(I808="","",IF(J808="sq ft",ROUND(I808*0.092903,0),I808))</f>
        <v>412</v>
      </c>
      <c r="L808" s="13" t="n">
        <v>41352</v>
      </c>
      <c r="M808" s="14" t="n">
        <f aca="false">IF(OR(H808="",L808=""),"",ROUND((H808-L808)/30.44,1))</f>
        <v>55.7</v>
      </c>
      <c r="N808" s="7" t="str">
        <f aca="false">IF(AND(E808&lt;&gt;"v2008",ISERROR(SEARCH("Villa",B808))),"Commercial-scale","Residential unit")</f>
        <v>Residential unit</v>
      </c>
      <c r="O808" s="7" t="s">
        <v>54</v>
      </c>
    </row>
    <row r="809" customFormat="false" ht="15" hidden="false" customHeight="false" outlineLevel="0" collapsed="false">
      <c r="A809" s="7" t="n">
        <v>10889542</v>
      </c>
      <c r="B809" s="7" t="s">
        <v>466</v>
      </c>
      <c r="C809" s="7" t="s">
        <v>54</v>
      </c>
      <c r="D809" s="7" t="s">
        <v>93</v>
      </c>
      <c r="E809" s="7" t="s">
        <v>467</v>
      </c>
      <c r="F809" s="7" t="s">
        <v>50</v>
      </c>
      <c r="G809" s="7"/>
      <c r="H809" s="13" t="n">
        <v>43046</v>
      </c>
      <c r="I809" s="10" t="n">
        <v>4833</v>
      </c>
      <c r="J809" s="7" t="s">
        <v>106</v>
      </c>
      <c r="K809" s="10" t="n">
        <f aca="false">IF(I809="","",IF(J809="sq ft",ROUND(I809*0.092903,0),I809))</f>
        <v>449</v>
      </c>
      <c r="L809" s="13" t="n">
        <v>41352</v>
      </c>
      <c r="M809" s="14" t="n">
        <f aca="false">IF(OR(H809="",L809=""),"",ROUND((H809-L809)/30.44,1))</f>
        <v>55.7</v>
      </c>
      <c r="N809" s="7" t="str">
        <f aca="false">IF(AND(E809&lt;&gt;"v2008",ISERROR(SEARCH("Villa",B809))),"Commercial-scale","Residential unit")</f>
        <v>Residential unit</v>
      </c>
      <c r="O809" s="7" t="s">
        <v>54</v>
      </c>
    </row>
    <row r="810" customFormat="false" ht="15" hidden="false" customHeight="false" outlineLevel="0" collapsed="false">
      <c r="A810" s="7" t="n">
        <v>10889356</v>
      </c>
      <c r="B810" s="7" t="s">
        <v>466</v>
      </c>
      <c r="C810" s="7" t="s">
        <v>54</v>
      </c>
      <c r="D810" s="7" t="s">
        <v>93</v>
      </c>
      <c r="E810" s="7" t="s">
        <v>467</v>
      </c>
      <c r="F810" s="7" t="s">
        <v>50</v>
      </c>
      <c r="G810" s="7"/>
      <c r="H810" s="13" t="n">
        <v>43046</v>
      </c>
      <c r="I810" s="10" t="n">
        <v>4430</v>
      </c>
      <c r="J810" s="7" t="s">
        <v>106</v>
      </c>
      <c r="K810" s="10" t="n">
        <f aca="false">IF(I810="","",IF(J810="sq ft",ROUND(I810*0.092903,0),I810))</f>
        <v>412</v>
      </c>
      <c r="L810" s="13" t="n">
        <v>41352</v>
      </c>
      <c r="M810" s="14" t="n">
        <f aca="false">IF(OR(H810="",L810=""),"",ROUND((H810-L810)/30.44,1))</f>
        <v>55.7</v>
      </c>
      <c r="N810" s="7" t="str">
        <f aca="false">IF(AND(E810&lt;&gt;"v2008",ISERROR(SEARCH("Villa",B810))),"Commercial-scale","Residential unit")</f>
        <v>Residential unit</v>
      </c>
      <c r="O810" s="7" t="s">
        <v>54</v>
      </c>
    </row>
    <row r="811" customFormat="false" ht="15" hidden="false" customHeight="false" outlineLevel="0" collapsed="false">
      <c r="A811" s="7" t="n">
        <v>10889498</v>
      </c>
      <c r="B811" s="7" t="s">
        <v>466</v>
      </c>
      <c r="C811" s="7" t="s">
        <v>54</v>
      </c>
      <c r="D811" s="7" t="s">
        <v>93</v>
      </c>
      <c r="E811" s="7" t="s">
        <v>467</v>
      </c>
      <c r="F811" s="7" t="s">
        <v>50</v>
      </c>
      <c r="G811" s="7"/>
      <c r="H811" s="13" t="n">
        <v>43046</v>
      </c>
      <c r="I811" s="10" t="n">
        <v>4430</v>
      </c>
      <c r="J811" s="7" t="s">
        <v>106</v>
      </c>
      <c r="K811" s="10" t="n">
        <f aca="false">IF(I811="","",IF(J811="sq ft",ROUND(I811*0.092903,0),I811))</f>
        <v>412</v>
      </c>
      <c r="L811" s="13" t="n">
        <v>41352</v>
      </c>
      <c r="M811" s="14" t="n">
        <f aca="false">IF(OR(H811="",L811=""),"",ROUND((H811-L811)/30.44,1))</f>
        <v>55.7</v>
      </c>
      <c r="N811" s="7" t="str">
        <f aca="false">IF(AND(E811&lt;&gt;"v2008",ISERROR(SEARCH("Villa",B811))),"Commercial-scale","Residential unit")</f>
        <v>Residential unit</v>
      </c>
      <c r="O811" s="7" t="s">
        <v>54</v>
      </c>
    </row>
    <row r="812" customFormat="false" ht="15" hidden="false" customHeight="false" outlineLevel="0" collapsed="false">
      <c r="A812" s="7" t="n">
        <v>10889459</v>
      </c>
      <c r="B812" s="7" t="s">
        <v>466</v>
      </c>
      <c r="C812" s="7" t="s">
        <v>54</v>
      </c>
      <c r="D812" s="7" t="s">
        <v>93</v>
      </c>
      <c r="E812" s="7" t="s">
        <v>467</v>
      </c>
      <c r="F812" s="7" t="s">
        <v>50</v>
      </c>
      <c r="G812" s="7"/>
      <c r="H812" s="13" t="n">
        <v>43046</v>
      </c>
      <c r="I812" s="10" t="n">
        <v>4171</v>
      </c>
      <c r="J812" s="7" t="s">
        <v>106</v>
      </c>
      <c r="K812" s="10" t="n">
        <f aca="false">IF(I812="","",IF(J812="sq ft",ROUND(I812*0.092903,0),I812))</f>
        <v>387</v>
      </c>
      <c r="L812" s="13" t="n">
        <v>41352</v>
      </c>
      <c r="M812" s="14" t="n">
        <f aca="false">IF(OR(H812="",L812=""),"",ROUND((H812-L812)/30.44,1))</f>
        <v>55.7</v>
      </c>
      <c r="N812" s="7" t="str">
        <f aca="false">IF(AND(E812&lt;&gt;"v2008",ISERROR(SEARCH("Villa",B812))),"Commercial-scale","Residential unit")</f>
        <v>Residential unit</v>
      </c>
      <c r="O812" s="7" t="s">
        <v>54</v>
      </c>
    </row>
    <row r="813" customFormat="false" ht="15" hidden="false" customHeight="false" outlineLevel="0" collapsed="false">
      <c r="A813" s="7" t="n">
        <v>10889467</v>
      </c>
      <c r="B813" s="7" t="s">
        <v>466</v>
      </c>
      <c r="C813" s="7" t="s">
        <v>54</v>
      </c>
      <c r="D813" s="7" t="s">
        <v>93</v>
      </c>
      <c r="E813" s="7" t="s">
        <v>467</v>
      </c>
      <c r="F813" s="7" t="s">
        <v>50</v>
      </c>
      <c r="G813" s="7"/>
      <c r="H813" s="13" t="n">
        <v>43046</v>
      </c>
      <c r="I813" s="10" t="n">
        <v>4430</v>
      </c>
      <c r="J813" s="7" t="s">
        <v>106</v>
      </c>
      <c r="K813" s="10" t="n">
        <f aca="false">IF(I813="","",IF(J813="sq ft",ROUND(I813*0.092903,0),I813))</f>
        <v>412</v>
      </c>
      <c r="L813" s="13" t="n">
        <v>41352</v>
      </c>
      <c r="M813" s="14" t="n">
        <f aca="false">IF(OR(H813="",L813=""),"",ROUND((H813-L813)/30.44,1))</f>
        <v>55.7</v>
      </c>
      <c r="N813" s="7" t="str">
        <f aca="false">IF(AND(E813&lt;&gt;"v2008",ISERROR(SEARCH("Villa",B813))),"Commercial-scale","Residential unit")</f>
        <v>Residential unit</v>
      </c>
      <c r="O813" s="7" t="s">
        <v>54</v>
      </c>
    </row>
    <row r="814" customFormat="false" ht="15" hidden="false" customHeight="false" outlineLevel="0" collapsed="false">
      <c r="A814" s="7" t="n">
        <v>10889468</v>
      </c>
      <c r="B814" s="7" t="s">
        <v>466</v>
      </c>
      <c r="C814" s="7" t="s">
        <v>54</v>
      </c>
      <c r="D814" s="7" t="s">
        <v>93</v>
      </c>
      <c r="E814" s="7" t="s">
        <v>467</v>
      </c>
      <c r="F814" s="7" t="s">
        <v>50</v>
      </c>
      <c r="G814" s="7"/>
      <c r="H814" s="13" t="n">
        <v>43046</v>
      </c>
      <c r="I814" s="10" t="n">
        <v>4591</v>
      </c>
      <c r="J814" s="7" t="s">
        <v>106</v>
      </c>
      <c r="K814" s="10" t="n">
        <f aca="false">IF(I814="","",IF(J814="sq ft",ROUND(I814*0.092903,0),I814))</f>
        <v>427</v>
      </c>
      <c r="L814" s="13" t="n">
        <v>41352</v>
      </c>
      <c r="M814" s="14" t="n">
        <f aca="false">IF(OR(H814="",L814=""),"",ROUND((H814-L814)/30.44,1))</f>
        <v>55.7</v>
      </c>
      <c r="N814" s="7" t="str">
        <f aca="false">IF(AND(E814&lt;&gt;"v2008",ISERROR(SEARCH("Villa",B814))),"Commercial-scale","Residential unit")</f>
        <v>Residential unit</v>
      </c>
      <c r="O814" s="7" t="s">
        <v>54</v>
      </c>
    </row>
    <row r="815" customFormat="false" ht="15" hidden="false" customHeight="false" outlineLevel="0" collapsed="false">
      <c r="A815" s="7" t="n">
        <v>10889472</v>
      </c>
      <c r="B815" s="7" t="s">
        <v>466</v>
      </c>
      <c r="C815" s="7" t="s">
        <v>54</v>
      </c>
      <c r="D815" s="7" t="s">
        <v>93</v>
      </c>
      <c r="E815" s="7" t="s">
        <v>467</v>
      </c>
      <c r="F815" s="7" t="s">
        <v>50</v>
      </c>
      <c r="G815" s="7"/>
      <c r="H815" s="13" t="n">
        <v>43046</v>
      </c>
      <c r="I815" s="10" t="n">
        <v>4591</v>
      </c>
      <c r="J815" s="7" t="s">
        <v>106</v>
      </c>
      <c r="K815" s="10" t="n">
        <f aca="false">IF(I815="","",IF(J815="sq ft",ROUND(I815*0.092903,0),I815))</f>
        <v>427</v>
      </c>
      <c r="L815" s="13" t="n">
        <v>41352</v>
      </c>
      <c r="M815" s="14" t="n">
        <f aca="false">IF(OR(H815="",L815=""),"",ROUND((H815-L815)/30.44,1))</f>
        <v>55.7</v>
      </c>
      <c r="N815" s="7" t="str">
        <f aca="false">IF(AND(E815&lt;&gt;"v2008",ISERROR(SEARCH("Villa",B815))),"Commercial-scale","Residential unit")</f>
        <v>Residential unit</v>
      </c>
      <c r="O815" s="7" t="s">
        <v>54</v>
      </c>
    </row>
    <row r="816" customFormat="false" ht="15" hidden="false" customHeight="false" outlineLevel="0" collapsed="false">
      <c r="A816" s="7" t="n">
        <v>10889474</v>
      </c>
      <c r="B816" s="7" t="s">
        <v>466</v>
      </c>
      <c r="C816" s="7" t="s">
        <v>54</v>
      </c>
      <c r="D816" s="7" t="s">
        <v>93</v>
      </c>
      <c r="E816" s="7" t="s">
        <v>467</v>
      </c>
      <c r="F816" s="7" t="s">
        <v>50</v>
      </c>
      <c r="G816" s="7"/>
      <c r="H816" s="13" t="n">
        <v>43046</v>
      </c>
      <c r="I816" s="10" t="n">
        <v>4430</v>
      </c>
      <c r="J816" s="7" t="s">
        <v>106</v>
      </c>
      <c r="K816" s="10" t="n">
        <f aca="false">IF(I816="","",IF(J816="sq ft",ROUND(I816*0.092903,0),I816))</f>
        <v>412</v>
      </c>
      <c r="L816" s="13" t="n">
        <v>41352</v>
      </c>
      <c r="M816" s="14" t="n">
        <f aca="false">IF(OR(H816="",L816=""),"",ROUND((H816-L816)/30.44,1))</f>
        <v>55.7</v>
      </c>
      <c r="N816" s="7" t="str">
        <f aca="false">IF(AND(E816&lt;&gt;"v2008",ISERROR(SEARCH("Villa",B816))),"Commercial-scale","Residential unit")</f>
        <v>Residential unit</v>
      </c>
      <c r="O816" s="7" t="s">
        <v>54</v>
      </c>
    </row>
    <row r="817" customFormat="false" ht="15" hidden="false" customHeight="false" outlineLevel="0" collapsed="false">
      <c r="A817" s="7" t="n">
        <v>10889478</v>
      </c>
      <c r="B817" s="7" t="s">
        <v>466</v>
      </c>
      <c r="C817" s="7" t="s">
        <v>54</v>
      </c>
      <c r="D817" s="7" t="s">
        <v>93</v>
      </c>
      <c r="E817" s="7" t="s">
        <v>467</v>
      </c>
      <c r="F817" s="7" t="s">
        <v>50</v>
      </c>
      <c r="G817" s="7"/>
      <c r="H817" s="13" t="n">
        <v>43046</v>
      </c>
      <c r="I817" s="10" t="n">
        <v>4430</v>
      </c>
      <c r="J817" s="7" t="s">
        <v>106</v>
      </c>
      <c r="K817" s="10" t="n">
        <f aca="false">IF(I817="","",IF(J817="sq ft",ROUND(I817*0.092903,0),I817))</f>
        <v>412</v>
      </c>
      <c r="L817" s="13" t="n">
        <v>41352</v>
      </c>
      <c r="M817" s="14" t="n">
        <f aca="false">IF(OR(H817="",L817=""),"",ROUND((H817-L817)/30.44,1))</f>
        <v>55.7</v>
      </c>
      <c r="N817" s="7" t="str">
        <f aca="false">IF(AND(E817&lt;&gt;"v2008",ISERROR(SEARCH("Villa",B817))),"Commercial-scale","Residential unit")</f>
        <v>Residential unit</v>
      </c>
      <c r="O817" s="7" t="s">
        <v>54</v>
      </c>
    </row>
    <row r="818" customFormat="false" ht="15" hidden="false" customHeight="false" outlineLevel="0" collapsed="false">
      <c r="A818" s="7" t="n">
        <v>10889481</v>
      </c>
      <c r="B818" s="7" t="s">
        <v>466</v>
      </c>
      <c r="C818" s="7" t="s">
        <v>54</v>
      </c>
      <c r="D818" s="7" t="s">
        <v>93</v>
      </c>
      <c r="E818" s="7" t="s">
        <v>467</v>
      </c>
      <c r="F818" s="7" t="s">
        <v>50</v>
      </c>
      <c r="G818" s="7"/>
      <c r="H818" s="13" t="n">
        <v>43046</v>
      </c>
      <c r="I818" s="10" t="n">
        <v>4430</v>
      </c>
      <c r="J818" s="7" t="s">
        <v>106</v>
      </c>
      <c r="K818" s="10" t="n">
        <f aca="false">IF(I818="","",IF(J818="sq ft",ROUND(I818*0.092903,0),I818))</f>
        <v>412</v>
      </c>
      <c r="L818" s="13" t="n">
        <v>41352</v>
      </c>
      <c r="M818" s="14" t="n">
        <f aca="false">IF(OR(H818="",L818=""),"",ROUND((H818-L818)/30.44,1))</f>
        <v>55.7</v>
      </c>
      <c r="N818" s="7" t="str">
        <f aca="false">IF(AND(E818&lt;&gt;"v2008",ISERROR(SEARCH("Villa",B818))),"Commercial-scale","Residential unit")</f>
        <v>Residential unit</v>
      </c>
      <c r="O818" s="7" t="s">
        <v>54</v>
      </c>
    </row>
    <row r="819" customFormat="false" ht="15" hidden="false" customHeight="false" outlineLevel="0" collapsed="false">
      <c r="A819" s="7" t="n">
        <v>10889487</v>
      </c>
      <c r="B819" s="7" t="s">
        <v>466</v>
      </c>
      <c r="C819" s="7" t="s">
        <v>54</v>
      </c>
      <c r="D819" s="7" t="s">
        <v>93</v>
      </c>
      <c r="E819" s="7" t="s">
        <v>467</v>
      </c>
      <c r="F819" s="7" t="s">
        <v>50</v>
      </c>
      <c r="G819" s="7"/>
      <c r="H819" s="13" t="n">
        <v>43046</v>
      </c>
      <c r="I819" s="10" t="n">
        <v>4824</v>
      </c>
      <c r="J819" s="7" t="s">
        <v>106</v>
      </c>
      <c r="K819" s="10" t="n">
        <f aca="false">IF(I819="","",IF(J819="sq ft",ROUND(I819*0.092903,0),I819))</f>
        <v>448</v>
      </c>
      <c r="L819" s="13" t="n">
        <v>41352</v>
      </c>
      <c r="M819" s="14" t="n">
        <f aca="false">IF(OR(H819="",L819=""),"",ROUND((H819-L819)/30.44,1))</f>
        <v>55.7</v>
      </c>
      <c r="N819" s="7" t="str">
        <f aca="false">IF(AND(E819&lt;&gt;"v2008",ISERROR(SEARCH("Villa",B819))),"Commercial-scale","Residential unit")</f>
        <v>Residential unit</v>
      </c>
      <c r="O819" s="7" t="s">
        <v>54</v>
      </c>
    </row>
    <row r="820" customFormat="false" ht="15" hidden="false" customHeight="false" outlineLevel="0" collapsed="false">
      <c r="A820" s="7" t="n">
        <v>10889494</v>
      </c>
      <c r="B820" s="7" t="s">
        <v>466</v>
      </c>
      <c r="C820" s="7" t="s">
        <v>54</v>
      </c>
      <c r="D820" s="7" t="s">
        <v>93</v>
      </c>
      <c r="E820" s="7" t="s">
        <v>467</v>
      </c>
      <c r="F820" s="7" t="s">
        <v>50</v>
      </c>
      <c r="G820" s="7"/>
      <c r="H820" s="13" t="n">
        <v>43046</v>
      </c>
      <c r="I820" s="10" t="n">
        <v>4171</v>
      </c>
      <c r="J820" s="7" t="s">
        <v>106</v>
      </c>
      <c r="K820" s="10" t="n">
        <f aca="false">IF(I820="","",IF(J820="sq ft",ROUND(I820*0.092903,0),I820))</f>
        <v>387</v>
      </c>
      <c r="L820" s="13" t="n">
        <v>41352</v>
      </c>
      <c r="M820" s="14" t="n">
        <f aca="false">IF(OR(H820="",L820=""),"",ROUND((H820-L820)/30.44,1))</f>
        <v>55.7</v>
      </c>
      <c r="N820" s="7" t="str">
        <f aca="false">IF(AND(E820&lt;&gt;"v2008",ISERROR(SEARCH("Villa",B820))),"Commercial-scale","Residential unit")</f>
        <v>Residential unit</v>
      </c>
      <c r="O820" s="7" t="s">
        <v>54</v>
      </c>
    </row>
    <row r="821" customFormat="false" ht="15" hidden="false" customHeight="false" outlineLevel="0" collapsed="false">
      <c r="A821" s="7" t="n">
        <v>10889496</v>
      </c>
      <c r="B821" s="7" t="s">
        <v>466</v>
      </c>
      <c r="C821" s="7" t="s">
        <v>54</v>
      </c>
      <c r="D821" s="7" t="s">
        <v>93</v>
      </c>
      <c r="E821" s="7" t="s">
        <v>467</v>
      </c>
      <c r="F821" s="7" t="s">
        <v>50</v>
      </c>
      <c r="G821" s="7"/>
      <c r="H821" s="13" t="n">
        <v>43046</v>
      </c>
      <c r="I821" s="10" t="n">
        <v>4430</v>
      </c>
      <c r="J821" s="7" t="s">
        <v>106</v>
      </c>
      <c r="K821" s="10" t="n">
        <f aca="false">IF(I821="","",IF(J821="sq ft",ROUND(I821*0.092903,0),I821))</f>
        <v>412</v>
      </c>
      <c r="L821" s="13" t="n">
        <v>41352</v>
      </c>
      <c r="M821" s="14" t="n">
        <f aca="false">IF(OR(H821="",L821=""),"",ROUND((H821-L821)/30.44,1))</f>
        <v>55.7</v>
      </c>
      <c r="N821" s="7" t="str">
        <f aca="false">IF(AND(E821&lt;&gt;"v2008",ISERROR(SEARCH("Villa",B821))),"Commercial-scale","Residential unit")</f>
        <v>Residential unit</v>
      </c>
      <c r="O821" s="7" t="s">
        <v>54</v>
      </c>
    </row>
    <row r="822" customFormat="false" ht="15" hidden="false" customHeight="false" outlineLevel="0" collapsed="false">
      <c r="A822" s="7" t="n">
        <v>10889508</v>
      </c>
      <c r="B822" s="7" t="s">
        <v>466</v>
      </c>
      <c r="C822" s="7" t="s">
        <v>54</v>
      </c>
      <c r="D822" s="7" t="s">
        <v>93</v>
      </c>
      <c r="E822" s="7" t="s">
        <v>467</v>
      </c>
      <c r="F822" s="7" t="s">
        <v>50</v>
      </c>
      <c r="G822" s="7"/>
      <c r="H822" s="13" t="n">
        <v>43046</v>
      </c>
      <c r="I822" s="10" t="n">
        <v>4833</v>
      </c>
      <c r="J822" s="7" t="s">
        <v>106</v>
      </c>
      <c r="K822" s="10" t="n">
        <f aca="false">IF(I822="","",IF(J822="sq ft",ROUND(I822*0.092903,0),I822))</f>
        <v>449</v>
      </c>
      <c r="L822" s="13" t="n">
        <v>41352</v>
      </c>
      <c r="M822" s="14" t="n">
        <f aca="false">IF(OR(H822="",L822=""),"",ROUND((H822-L822)/30.44,1))</f>
        <v>55.7</v>
      </c>
      <c r="N822" s="7" t="str">
        <f aca="false">IF(AND(E822&lt;&gt;"v2008",ISERROR(SEARCH("Villa",B822))),"Commercial-scale","Residential unit")</f>
        <v>Residential unit</v>
      </c>
      <c r="O822" s="7" t="s">
        <v>54</v>
      </c>
    </row>
    <row r="823" customFormat="false" ht="15" hidden="false" customHeight="false" outlineLevel="0" collapsed="false">
      <c r="A823" s="7" t="n">
        <v>10889521</v>
      </c>
      <c r="B823" s="7" t="s">
        <v>466</v>
      </c>
      <c r="C823" s="7" t="s">
        <v>54</v>
      </c>
      <c r="D823" s="7" t="s">
        <v>93</v>
      </c>
      <c r="E823" s="7" t="s">
        <v>467</v>
      </c>
      <c r="F823" s="7" t="s">
        <v>50</v>
      </c>
      <c r="G823" s="7"/>
      <c r="H823" s="13" t="n">
        <v>43046</v>
      </c>
      <c r="I823" s="10" t="n">
        <v>5192</v>
      </c>
      <c r="J823" s="7" t="s">
        <v>106</v>
      </c>
      <c r="K823" s="10" t="n">
        <f aca="false">IF(I823="","",IF(J823="sq ft",ROUND(I823*0.092903,0),I823))</f>
        <v>482</v>
      </c>
      <c r="L823" s="13" t="n">
        <v>41352</v>
      </c>
      <c r="M823" s="14" t="n">
        <f aca="false">IF(OR(H823="",L823=""),"",ROUND((H823-L823)/30.44,1))</f>
        <v>55.7</v>
      </c>
      <c r="N823" s="7" t="str">
        <f aca="false">IF(AND(E823&lt;&gt;"v2008",ISERROR(SEARCH("Villa",B823))),"Commercial-scale","Residential unit")</f>
        <v>Residential unit</v>
      </c>
      <c r="O823" s="7" t="s">
        <v>54</v>
      </c>
    </row>
    <row r="824" customFormat="false" ht="15" hidden="false" customHeight="false" outlineLevel="0" collapsed="false">
      <c r="A824" s="7" t="n">
        <v>10889536</v>
      </c>
      <c r="B824" s="7" t="s">
        <v>466</v>
      </c>
      <c r="C824" s="7" t="s">
        <v>54</v>
      </c>
      <c r="D824" s="7" t="s">
        <v>93</v>
      </c>
      <c r="E824" s="7" t="s">
        <v>467</v>
      </c>
      <c r="F824" s="7" t="s">
        <v>50</v>
      </c>
      <c r="G824" s="7"/>
      <c r="H824" s="13" t="n">
        <v>43046</v>
      </c>
      <c r="I824" s="10" t="n">
        <v>4900</v>
      </c>
      <c r="J824" s="7" t="s">
        <v>106</v>
      </c>
      <c r="K824" s="10" t="n">
        <f aca="false">IF(I824="","",IF(J824="sq ft",ROUND(I824*0.092903,0),I824))</f>
        <v>455</v>
      </c>
      <c r="L824" s="13" t="n">
        <v>41352</v>
      </c>
      <c r="M824" s="14" t="n">
        <f aca="false">IF(OR(H824="",L824=""),"",ROUND((H824-L824)/30.44,1))</f>
        <v>55.7</v>
      </c>
      <c r="N824" s="7" t="str">
        <f aca="false">IF(AND(E824&lt;&gt;"v2008",ISERROR(SEARCH("Villa",B824))),"Commercial-scale","Residential unit")</f>
        <v>Residential unit</v>
      </c>
      <c r="O824" s="7" t="s">
        <v>54</v>
      </c>
    </row>
    <row r="825" customFormat="false" ht="15" hidden="false" customHeight="false" outlineLevel="0" collapsed="false">
      <c r="A825" s="7" t="n">
        <v>10889421</v>
      </c>
      <c r="B825" s="7" t="s">
        <v>466</v>
      </c>
      <c r="C825" s="7" t="s">
        <v>54</v>
      </c>
      <c r="D825" s="7" t="s">
        <v>93</v>
      </c>
      <c r="E825" s="7" t="s">
        <v>467</v>
      </c>
      <c r="F825" s="7" t="s">
        <v>50</v>
      </c>
      <c r="G825" s="7"/>
      <c r="H825" s="13" t="n">
        <v>43046</v>
      </c>
      <c r="I825" s="10" t="n">
        <v>4430</v>
      </c>
      <c r="J825" s="7" t="s">
        <v>106</v>
      </c>
      <c r="K825" s="10" t="n">
        <f aca="false">IF(I825="","",IF(J825="sq ft",ROUND(I825*0.092903,0),I825))</f>
        <v>412</v>
      </c>
      <c r="L825" s="13" t="n">
        <v>41352</v>
      </c>
      <c r="M825" s="14" t="n">
        <f aca="false">IF(OR(H825="",L825=""),"",ROUND((H825-L825)/30.44,1))</f>
        <v>55.7</v>
      </c>
      <c r="N825" s="7" t="str">
        <f aca="false">IF(AND(E825&lt;&gt;"v2008",ISERROR(SEARCH("Villa",B825))),"Commercial-scale","Residential unit")</f>
        <v>Residential unit</v>
      </c>
      <c r="O825" s="7" t="s">
        <v>54</v>
      </c>
    </row>
    <row r="826" customFormat="false" ht="15" hidden="false" customHeight="false" outlineLevel="0" collapsed="false">
      <c r="A826" s="7" t="n">
        <v>10889475</v>
      </c>
      <c r="B826" s="7" t="s">
        <v>466</v>
      </c>
      <c r="C826" s="7" t="s">
        <v>54</v>
      </c>
      <c r="D826" s="7" t="s">
        <v>93</v>
      </c>
      <c r="E826" s="7" t="s">
        <v>467</v>
      </c>
      <c r="F826" s="7" t="s">
        <v>50</v>
      </c>
      <c r="G826" s="7"/>
      <c r="H826" s="13" t="n">
        <v>43046</v>
      </c>
      <c r="I826" s="10" t="n">
        <v>4430</v>
      </c>
      <c r="J826" s="7" t="s">
        <v>106</v>
      </c>
      <c r="K826" s="10" t="n">
        <f aca="false">IF(I826="","",IF(J826="sq ft",ROUND(I826*0.092903,0),I826))</f>
        <v>412</v>
      </c>
      <c r="L826" s="13" t="n">
        <v>41352</v>
      </c>
      <c r="M826" s="14" t="n">
        <f aca="false">IF(OR(H826="",L826=""),"",ROUND((H826-L826)/30.44,1))</f>
        <v>55.7</v>
      </c>
      <c r="N826" s="7" t="str">
        <f aca="false">IF(AND(E826&lt;&gt;"v2008",ISERROR(SEARCH("Villa",B826))),"Commercial-scale","Residential unit")</f>
        <v>Residential unit</v>
      </c>
      <c r="O826" s="7" t="s">
        <v>54</v>
      </c>
    </row>
    <row r="827" customFormat="false" ht="15" hidden="false" customHeight="false" outlineLevel="0" collapsed="false">
      <c r="A827" s="7" t="n">
        <v>10889408</v>
      </c>
      <c r="B827" s="7" t="s">
        <v>466</v>
      </c>
      <c r="C827" s="7" t="s">
        <v>54</v>
      </c>
      <c r="D827" s="7" t="s">
        <v>93</v>
      </c>
      <c r="E827" s="7" t="s">
        <v>467</v>
      </c>
      <c r="F827" s="7" t="s">
        <v>50</v>
      </c>
      <c r="G827" s="7"/>
      <c r="H827" s="13" t="n">
        <v>43046</v>
      </c>
      <c r="I827" s="10" t="n">
        <v>4591</v>
      </c>
      <c r="J827" s="7" t="s">
        <v>106</v>
      </c>
      <c r="K827" s="10" t="n">
        <f aca="false">IF(I827="","",IF(J827="sq ft",ROUND(I827*0.092903,0),I827))</f>
        <v>427</v>
      </c>
      <c r="L827" s="13" t="n">
        <v>41352</v>
      </c>
      <c r="M827" s="14" t="n">
        <f aca="false">IF(OR(H827="",L827=""),"",ROUND((H827-L827)/30.44,1))</f>
        <v>55.7</v>
      </c>
      <c r="N827" s="7" t="str">
        <f aca="false">IF(AND(E827&lt;&gt;"v2008",ISERROR(SEARCH("Villa",B827))),"Commercial-scale","Residential unit")</f>
        <v>Residential unit</v>
      </c>
      <c r="O827" s="7" t="s">
        <v>54</v>
      </c>
    </row>
    <row r="828" customFormat="false" ht="15" hidden="false" customHeight="false" outlineLevel="0" collapsed="false">
      <c r="A828" s="7" t="n">
        <v>10889264</v>
      </c>
      <c r="B828" s="7" t="s">
        <v>466</v>
      </c>
      <c r="C828" s="7" t="s">
        <v>54</v>
      </c>
      <c r="D828" s="7" t="s">
        <v>93</v>
      </c>
      <c r="E828" s="7" t="s">
        <v>467</v>
      </c>
      <c r="F828" s="7" t="s">
        <v>50</v>
      </c>
      <c r="G828" s="7"/>
      <c r="H828" s="13" t="n">
        <v>43046</v>
      </c>
      <c r="I828" s="10" t="n">
        <v>5192</v>
      </c>
      <c r="J828" s="7" t="s">
        <v>106</v>
      </c>
      <c r="K828" s="10" t="n">
        <f aca="false">IF(I828="","",IF(J828="sq ft",ROUND(I828*0.092903,0),I828))</f>
        <v>482</v>
      </c>
      <c r="L828" s="13" t="n">
        <v>41352</v>
      </c>
      <c r="M828" s="14" t="n">
        <f aca="false">IF(OR(H828="",L828=""),"",ROUND((H828-L828)/30.44,1))</f>
        <v>55.7</v>
      </c>
      <c r="N828" s="7" t="str">
        <f aca="false">IF(AND(E828&lt;&gt;"v2008",ISERROR(SEARCH("Villa",B828))),"Commercial-scale","Residential unit")</f>
        <v>Residential unit</v>
      </c>
      <c r="O828" s="7" t="s">
        <v>54</v>
      </c>
    </row>
    <row r="829" customFormat="false" ht="15" hidden="false" customHeight="false" outlineLevel="0" collapsed="false">
      <c r="A829" s="7" t="n">
        <v>10889702</v>
      </c>
      <c r="B829" s="7" t="s">
        <v>466</v>
      </c>
      <c r="C829" s="7" t="s">
        <v>54</v>
      </c>
      <c r="D829" s="7" t="s">
        <v>93</v>
      </c>
      <c r="E829" s="7" t="s">
        <v>467</v>
      </c>
      <c r="F829" s="7" t="s">
        <v>50</v>
      </c>
      <c r="G829" s="7"/>
      <c r="H829" s="13" t="n">
        <v>43046</v>
      </c>
      <c r="I829" s="10" t="n">
        <v>4900</v>
      </c>
      <c r="J829" s="7" t="s">
        <v>106</v>
      </c>
      <c r="K829" s="10" t="n">
        <f aca="false">IF(I829="","",IF(J829="sq ft",ROUND(I829*0.092903,0),I829))</f>
        <v>455</v>
      </c>
      <c r="L829" s="13" t="n">
        <v>41352</v>
      </c>
      <c r="M829" s="14" t="n">
        <f aca="false">IF(OR(H829="",L829=""),"",ROUND((H829-L829)/30.44,1))</f>
        <v>55.7</v>
      </c>
      <c r="N829" s="7" t="str">
        <f aca="false">IF(AND(E829&lt;&gt;"v2008",ISERROR(SEARCH("Villa",B829))),"Commercial-scale","Residential unit")</f>
        <v>Residential unit</v>
      </c>
      <c r="O829" s="7" t="s">
        <v>54</v>
      </c>
    </row>
    <row r="830" customFormat="false" ht="15" hidden="false" customHeight="false" outlineLevel="0" collapsed="false">
      <c r="A830" s="7" t="n">
        <v>10889701</v>
      </c>
      <c r="B830" s="7" t="s">
        <v>466</v>
      </c>
      <c r="C830" s="7" t="s">
        <v>54</v>
      </c>
      <c r="D830" s="7" t="s">
        <v>93</v>
      </c>
      <c r="E830" s="7" t="s">
        <v>467</v>
      </c>
      <c r="F830" s="7" t="s">
        <v>50</v>
      </c>
      <c r="G830" s="7"/>
      <c r="H830" s="13" t="n">
        <v>43046</v>
      </c>
      <c r="I830" s="10" t="n">
        <v>4900</v>
      </c>
      <c r="J830" s="7" t="s">
        <v>106</v>
      </c>
      <c r="K830" s="10" t="n">
        <f aca="false">IF(I830="","",IF(J830="sq ft",ROUND(I830*0.092903,0),I830))</f>
        <v>455</v>
      </c>
      <c r="L830" s="13" t="n">
        <v>41352</v>
      </c>
      <c r="M830" s="14" t="n">
        <f aca="false">IF(OR(H830="",L830=""),"",ROUND((H830-L830)/30.44,1))</f>
        <v>55.7</v>
      </c>
      <c r="N830" s="7" t="str">
        <f aca="false">IF(AND(E830&lt;&gt;"v2008",ISERROR(SEARCH("Villa",B830))),"Commercial-scale","Residential unit")</f>
        <v>Residential unit</v>
      </c>
      <c r="O830" s="7" t="s">
        <v>54</v>
      </c>
    </row>
    <row r="831" customFormat="false" ht="15" hidden="false" customHeight="false" outlineLevel="0" collapsed="false">
      <c r="A831" s="7" t="n">
        <v>10889699</v>
      </c>
      <c r="B831" s="7" t="s">
        <v>466</v>
      </c>
      <c r="C831" s="7" t="s">
        <v>54</v>
      </c>
      <c r="D831" s="7" t="s">
        <v>93</v>
      </c>
      <c r="E831" s="7" t="s">
        <v>467</v>
      </c>
      <c r="F831" s="7" t="s">
        <v>50</v>
      </c>
      <c r="G831" s="7"/>
      <c r="H831" s="13" t="n">
        <v>43046</v>
      </c>
      <c r="I831" s="10" t="n">
        <v>4900</v>
      </c>
      <c r="J831" s="7" t="s">
        <v>106</v>
      </c>
      <c r="K831" s="10" t="n">
        <f aca="false">IF(I831="","",IF(J831="sq ft",ROUND(I831*0.092903,0),I831))</f>
        <v>455</v>
      </c>
      <c r="L831" s="13" t="n">
        <v>41352</v>
      </c>
      <c r="M831" s="14" t="n">
        <f aca="false">IF(OR(H831="",L831=""),"",ROUND((H831-L831)/30.44,1))</f>
        <v>55.7</v>
      </c>
      <c r="N831" s="7" t="str">
        <f aca="false">IF(AND(E831&lt;&gt;"v2008",ISERROR(SEARCH("Villa",B831))),"Commercial-scale","Residential unit")</f>
        <v>Residential unit</v>
      </c>
      <c r="O831" s="7" t="s">
        <v>54</v>
      </c>
    </row>
    <row r="832" customFormat="false" ht="15" hidden="false" customHeight="false" outlineLevel="0" collapsed="false">
      <c r="A832" s="7" t="n">
        <v>10889275</v>
      </c>
      <c r="B832" s="7" t="s">
        <v>466</v>
      </c>
      <c r="C832" s="7" t="s">
        <v>54</v>
      </c>
      <c r="D832" s="7" t="s">
        <v>93</v>
      </c>
      <c r="E832" s="7" t="s">
        <v>467</v>
      </c>
      <c r="F832" s="7" t="s">
        <v>50</v>
      </c>
      <c r="G832" s="7"/>
      <c r="H832" s="13" t="n">
        <v>43046</v>
      </c>
      <c r="I832" s="10" t="n">
        <v>5192</v>
      </c>
      <c r="J832" s="7" t="s">
        <v>106</v>
      </c>
      <c r="K832" s="10" t="n">
        <f aca="false">IF(I832="","",IF(J832="sq ft",ROUND(I832*0.092903,0),I832))</f>
        <v>482</v>
      </c>
      <c r="L832" s="13" t="n">
        <v>41352</v>
      </c>
      <c r="M832" s="14" t="n">
        <f aca="false">IF(OR(H832="",L832=""),"",ROUND((H832-L832)/30.44,1))</f>
        <v>55.7</v>
      </c>
      <c r="N832" s="7" t="str">
        <f aca="false">IF(AND(E832&lt;&gt;"v2008",ISERROR(SEARCH("Villa",B832))),"Commercial-scale","Residential unit")</f>
        <v>Residential unit</v>
      </c>
      <c r="O832" s="7" t="s">
        <v>54</v>
      </c>
    </row>
    <row r="833" customFormat="false" ht="15" hidden="false" customHeight="false" outlineLevel="0" collapsed="false">
      <c r="A833" s="7" t="n">
        <v>10889272</v>
      </c>
      <c r="B833" s="7" t="s">
        <v>466</v>
      </c>
      <c r="C833" s="7" t="s">
        <v>54</v>
      </c>
      <c r="D833" s="7" t="s">
        <v>93</v>
      </c>
      <c r="E833" s="7" t="s">
        <v>467</v>
      </c>
      <c r="F833" s="7" t="s">
        <v>50</v>
      </c>
      <c r="G833" s="7"/>
      <c r="H833" s="13" t="n">
        <v>43046</v>
      </c>
      <c r="I833" s="10" t="n">
        <v>4833</v>
      </c>
      <c r="J833" s="7" t="s">
        <v>106</v>
      </c>
      <c r="K833" s="10" t="n">
        <f aca="false">IF(I833="","",IF(J833="sq ft",ROUND(I833*0.092903,0),I833))</f>
        <v>449</v>
      </c>
      <c r="L833" s="13" t="n">
        <v>41352</v>
      </c>
      <c r="M833" s="14" t="n">
        <f aca="false">IF(OR(H833="",L833=""),"",ROUND((H833-L833)/30.44,1))</f>
        <v>55.7</v>
      </c>
      <c r="N833" s="7" t="str">
        <f aca="false">IF(AND(E833&lt;&gt;"v2008",ISERROR(SEARCH("Villa",B833))),"Commercial-scale","Residential unit")</f>
        <v>Residential unit</v>
      </c>
      <c r="O833" s="7" t="s">
        <v>54</v>
      </c>
    </row>
    <row r="834" customFormat="false" ht="15" hidden="false" customHeight="false" outlineLevel="0" collapsed="false">
      <c r="A834" s="7" t="n">
        <v>10889692</v>
      </c>
      <c r="B834" s="7" t="s">
        <v>466</v>
      </c>
      <c r="C834" s="7" t="s">
        <v>54</v>
      </c>
      <c r="D834" s="7" t="s">
        <v>93</v>
      </c>
      <c r="E834" s="7" t="s">
        <v>467</v>
      </c>
      <c r="F834" s="7" t="s">
        <v>50</v>
      </c>
      <c r="G834" s="7"/>
      <c r="H834" s="13" t="n">
        <v>43046</v>
      </c>
      <c r="I834" s="10" t="n">
        <v>4900</v>
      </c>
      <c r="J834" s="7" t="s">
        <v>106</v>
      </c>
      <c r="K834" s="10" t="n">
        <f aca="false">IF(I834="","",IF(J834="sq ft",ROUND(I834*0.092903,0),I834))</f>
        <v>455</v>
      </c>
      <c r="L834" s="13" t="n">
        <v>41352</v>
      </c>
      <c r="M834" s="14" t="n">
        <f aca="false">IF(OR(H834="",L834=""),"",ROUND((H834-L834)/30.44,1))</f>
        <v>55.7</v>
      </c>
      <c r="N834" s="7" t="str">
        <f aca="false">IF(AND(E834&lt;&gt;"v2008",ISERROR(SEARCH("Villa",B834))),"Commercial-scale","Residential unit")</f>
        <v>Residential unit</v>
      </c>
      <c r="O834" s="7" t="s">
        <v>54</v>
      </c>
    </row>
    <row r="835" customFormat="false" ht="15" hidden="false" customHeight="false" outlineLevel="0" collapsed="false">
      <c r="A835" s="7" t="n">
        <v>10889265</v>
      </c>
      <c r="B835" s="7" t="s">
        <v>466</v>
      </c>
      <c r="C835" s="7" t="s">
        <v>54</v>
      </c>
      <c r="D835" s="7" t="s">
        <v>93</v>
      </c>
      <c r="E835" s="7" t="s">
        <v>467</v>
      </c>
      <c r="F835" s="7" t="s">
        <v>50</v>
      </c>
      <c r="G835" s="7"/>
      <c r="H835" s="13" t="n">
        <v>43046</v>
      </c>
      <c r="I835" s="10" t="n">
        <v>5192</v>
      </c>
      <c r="J835" s="7" t="s">
        <v>106</v>
      </c>
      <c r="K835" s="10" t="n">
        <f aca="false">IF(I835="","",IF(J835="sq ft",ROUND(I835*0.092903,0),I835))</f>
        <v>482</v>
      </c>
      <c r="L835" s="13" t="n">
        <v>41352</v>
      </c>
      <c r="M835" s="14" t="n">
        <f aca="false">IF(OR(H835="",L835=""),"",ROUND((H835-L835)/30.44,1))</f>
        <v>55.7</v>
      </c>
      <c r="N835" s="7" t="str">
        <f aca="false">IF(AND(E835&lt;&gt;"v2008",ISERROR(SEARCH("Villa",B835))),"Commercial-scale","Residential unit")</f>
        <v>Residential unit</v>
      </c>
      <c r="O835" s="7" t="s">
        <v>54</v>
      </c>
    </row>
    <row r="836" customFormat="false" ht="15" hidden="false" customHeight="false" outlineLevel="0" collapsed="false">
      <c r="A836" s="7" t="n">
        <v>10889257</v>
      </c>
      <c r="B836" s="7" t="s">
        <v>466</v>
      </c>
      <c r="C836" s="7" t="s">
        <v>54</v>
      </c>
      <c r="D836" s="7" t="s">
        <v>93</v>
      </c>
      <c r="E836" s="7" t="s">
        <v>467</v>
      </c>
      <c r="F836" s="7" t="s">
        <v>50</v>
      </c>
      <c r="G836" s="7"/>
      <c r="H836" s="13" t="n">
        <v>43046</v>
      </c>
      <c r="I836" s="10" t="n">
        <v>5192</v>
      </c>
      <c r="J836" s="7" t="s">
        <v>106</v>
      </c>
      <c r="K836" s="10" t="n">
        <f aca="false">IF(I836="","",IF(J836="sq ft",ROUND(I836*0.092903,0),I836))</f>
        <v>482</v>
      </c>
      <c r="L836" s="13" t="n">
        <v>41352</v>
      </c>
      <c r="M836" s="14" t="n">
        <f aca="false">IF(OR(H836="",L836=""),"",ROUND((H836-L836)/30.44,1))</f>
        <v>55.7</v>
      </c>
      <c r="N836" s="7" t="str">
        <f aca="false">IF(AND(E836&lt;&gt;"v2008",ISERROR(SEARCH("Villa",B836))),"Commercial-scale","Residential unit")</f>
        <v>Residential unit</v>
      </c>
      <c r="O836" s="7" t="s">
        <v>54</v>
      </c>
    </row>
    <row r="837" customFormat="false" ht="15" hidden="false" customHeight="false" outlineLevel="0" collapsed="false">
      <c r="A837" s="7" t="n">
        <v>10889231</v>
      </c>
      <c r="B837" s="7" t="s">
        <v>466</v>
      </c>
      <c r="C837" s="7" t="s">
        <v>54</v>
      </c>
      <c r="D837" s="7" t="s">
        <v>93</v>
      </c>
      <c r="E837" s="7" t="s">
        <v>467</v>
      </c>
      <c r="F837" s="7" t="s">
        <v>50</v>
      </c>
      <c r="G837" s="7"/>
      <c r="H837" s="13" t="n">
        <v>43046</v>
      </c>
      <c r="I837" s="10" t="n">
        <v>4171</v>
      </c>
      <c r="J837" s="7" t="s">
        <v>106</v>
      </c>
      <c r="K837" s="10" t="n">
        <f aca="false">IF(I837="","",IF(J837="sq ft",ROUND(I837*0.092903,0),I837))</f>
        <v>387</v>
      </c>
      <c r="L837" s="13" t="n">
        <v>41352</v>
      </c>
      <c r="M837" s="14" t="n">
        <f aca="false">IF(OR(H837="",L837=""),"",ROUND((H837-L837)/30.44,1))</f>
        <v>55.7</v>
      </c>
      <c r="N837" s="7" t="str">
        <f aca="false">IF(AND(E837&lt;&gt;"v2008",ISERROR(SEARCH("Villa",B837))),"Commercial-scale","Residential unit")</f>
        <v>Residential unit</v>
      </c>
      <c r="O837" s="7" t="s">
        <v>54</v>
      </c>
    </row>
    <row r="838" customFormat="false" ht="15" hidden="false" customHeight="false" outlineLevel="0" collapsed="false">
      <c r="A838" s="7" t="n">
        <v>10889252</v>
      </c>
      <c r="B838" s="7" t="s">
        <v>466</v>
      </c>
      <c r="C838" s="7" t="s">
        <v>54</v>
      </c>
      <c r="D838" s="7" t="s">
        <v>93</v>
      </c>
      <c r="E838" s="7" t="s">
        <v>467</v>
      </c>
      <c r="F838" s="7" t="s">
        <v>50</v>
      </c>
      <c r="G838" s="7"/>
      <c r="H838" s="13" t="n">
        <v>43046</v>
      </c>
      <c r="I838" s="10" t="n">
        <v>5192</v>
      </c>
      <c r="J838" s="7" t="s">
        <v>106</v>
      </c>
      <c r="K838" s="10" t="n">
        <f aca="false">IF(I838="","",IF(J838="sq ft",ROUND(I838*0.092903,0),I838))</f>
        <v>482</v>
      </c>
      <c r="L838" s="13" t="n">
        <v>41352</v>
      </c>
      <c r="M838" s="14" t="n">
        <f aca="false">IF(OR(H838="",L838=""),"",ROUND((H838-L838)/30.44,1))</f>
        <v>55.7</v>
      </c>
      <c r="N838" s="7" t="str">
        <f aca="false">IF(AND(E838&lt;&gt;"v2008",ISERROR(SEARCH("Villa",B838))),"Commercial-scale","Residential unit")</f>
        <v>Residential unit</v>
      </c>
      <c r="O838" s="7" t="s">
        <v>54</v>
      </c>
    </row>
    <row r="839" customFormat="false" ht="15" hidden="false" customHeight="false" outlineLevel="0" collapsed="false">
      <c r="A839" s="7" t="n">
        <v>10889250</v>
      </c>
      <c r="B839" s="7" t="s">
        <v>466</v>
      </c>
      <c r="C839" s="7" t="s">
        <v>54</v>
      </c>
      <c r="D839" s="7" t="s">
        <v>93</v>
      </c>
      <c r="E839" s="7" t="s">
        <v>467</v>
      </c>
      <c r="F839" s="7" t="s">
        <v>50</v>
      </c>
      <c r="G839" s="7"/>
      <c r="H839" s="13" t="n">
        <v>43046</v>
      </c>
      <c r="I839" s="10" t="n">
        <v>4833</v>
      </c>
      <c r="J839" s="7" t="s">
        <v>106</v>
      </c>
      <c r="K839" s="10" t="n">
        <f aca="false">IF(I839="","",IF(J839="sq ft",ROUND(I839*0.092903,0),I839))</f>
        <v>449</v>
      </c>
      <c r="L839" s="13" t="n">
        <v>41352</v>
      </c>
      <c r="M839" s="14" t="n">
        <f aca="false">IF(OR(H839="",L839=""),"",ROUND((H839-L839)/30.44,1))</f>
        <v>55.7</v>
      </c>
      <c r="N839" s="7" t="str">
        <f aca="false">IF(AND(E839&lt;&gt;"v2008",ISERROR(SEARCH("Villa",B839))),"Commercial-scale","Residential unit")</f>
        <v>Residential unit</v>
      </c>
      <c r="O839" s="7" t="s">
        <v>54</v>
      </c>
    </row>
    <row r="840" customFormat="false" ht="15" hidden="false" customHeight="false" outlineLevel="0" collapsed="false">
      <c r="A840" s="7" t="n">
        <v>10889240</v>
      </c>
      <c r="B840" s="7" t="s">
        <v>466</v>
      </c>
      <c r="C840" s="7" t="s">
        <v>54</v>
      </c>
      <c r="D840" s="7" t="s">
        <v>93</v>
      </c>
      <c r="E840" s="7" t="s">
        <v>467</v>
      </c>
      <c r="F840" s="7" t="s">
        <v>50</v>
      </c>
      <c r="G840" s="7"/>
      <c r="H840" s="13" t="n">
        <v>43046</v>
      </c>
      <c r="I840" s="10" t="n">
        <v>4171</v>
      </c>
      <c r="J840" s="7" t="s">
        <v>106</v>
      </c>
      <c r="K840" s="10" t="n">
        <f aca="false">IF(I840="","",IF(J840="sq ft",ROUND(I840*0.092903,0),I840))</f>
        <v>387</v>
      </c>
      <c r="L840" s="13" t="n">
        <v>41352</v>
      </c>
      <c r="M840" s="14" t="n">
        <f aca="false">IF(OR(H840="",L840=""),"",ROUND((H840-L840)/30.44,1))</f>
        <v>55.7</v>
      </c>
      <c r="N840" s="7" t="str">
        <f aca="false">IF(AND(E840&lt;&gt;"v2008",ISERROR(SEARCH("Villa",B840))),"Commercial-scale","Residential unit")</f>
        <v>Residential unit</v>
      </c>
      <c r="O840" s="7" t="s">
        <v>54</v>
      </c>
    </row>
    <row r="841" customFormat="false" ht="15" hidden="false" customHeight="false" outlineLevel="0" collapsed="false">
      <c r="A841" s="7" t="n">
        <v>10889504</v>
      </c>
      <c r="B841" s="7" t="s">
        <v>466</v>
      </c>
      <c r="C841" s="7" t="s">
        <v>54</v>
      </c>
      <c r="D841" s="7" t="s">
        <v>93</v>
      </c>
      <c r="E841" s="7" t="s">
        <v>467</v>
      </c>
      <c r="F841" s="7" t="s">
        <v>50</v>
      </c>
      <c r="G841" s="7"/>
      <c r="H841" s="13" t="n">
        <v>43046</v>
      </c>
      <c r="I841" s="10" t="n">
        <v>4591</v>
      </c>
      <c r="J841" s="7" t="s">
        <v>106</v>
      </c>
      <c r="K841" s="10" t="n">
        <f aca="false">IF(I841="","",IF(J841="sq ft",ROUND(I841*0.092903,0),I841))</f>
        <v>427</v>
      </c>
      <c r="L841" s="13" t="n">
        <v>41352</v>
      </c>
      <c r="M841" s="14" t="n">
        <f aca="false">IF(OR(H841="",L841=""),"",ROUND((H841-L841)/30.44,1))</f>
        <v>55.7</v>
      </c>
      <c r="N841" s="7" t="str">
        <f aca="false">IF(AND(E841&lt;&gt;"v2008",ISERROR(SEARCH("Villa",B841))),"Commercial-scale","Residential unit")</f>
        <v>Residential unit</v>
      </c>
      <c r="O841" s="7" t="s">
        <v>54</v>
      </c>
    </row>
    <row r="842" customFormat="false" ht="15" hidden="false" customHeight="false" outlineLevel="0" collapsed="false">
      <c r="A842" s="7" t="n">
        <v>10889551</v>
      </c>
      <c r="B842" s="7" t="s">
        <v>466</v>
      </c>
      <c r="C842" s="7" t="s">
        <v>54</v>
      </c>
      <c r="D842" s="7" t="s">
        <v>93</v>
      </c>
      <c r="E842" s="7" t="s">
        <v>467</v>
      </c>
      <c r="F842" s="7" t="s">
        <v>50</v>
      </c>
      <c r="G842" s="7"/>
      <c r="H842" s="13" t="n">
        <v>43046</v>
      </c>
      <c r="I842" s="10" t="n">
        <v>5192</v>
      </c>
      <c r="J842" s="7" t="s">
        <v>106</v>
      </c>
      <c r="K842" s="10" t="n">
        <f aca="false">IF(I842="","",IF(J842="sq ft",ROUND(I842*0.092903,0),I842))</f>
        <v>482</v>
      </c>
      <c r="L842" s="13" t="n">
        <v>41352</v>
      </c>
      <c r="M842" s="14" t="n">
        <f aca="false">IF(OR(H842="",L842=""),"",ROUND((H842-L842)/30.44,1))</f>
        <v>55.7</v>
      </c>
      <c r="N842" s="7" t="str">
        <f aca="false">IF(AND(E842&lt;&gt;"v2008",ISERROR(SEARCH("Villa",B842))),"Commercial-scale","Residential unit")</f>
        <v>Residential unit</v>
      </c>
      <c r="O842" s="7" t="s">
        <v>54</v>
      </c>
    </row>
    <row r="843" customFormat="false" ht="15" hidden="false" customHeight="false" outlineLevel="0" collapsed="false">
      <c r="A843" s="7" t="n">
        <v>10889550</v>
      </c>
      <c r="B843" s="7" t="s">
        <v>466</v>
      </c>
      <c r="C843" s="7" t="s">
        <v>54</v>
      </c>
      <c r="D843" s="7" t="s">
        <v>93</v>
      </c>
      <c r="E843" s="7" t="s">
        <v>467</v>
      </c>
      <c r="F843" s="7" t="s">
        <v>50</v>
      </c>
      <c r="G843" s="7"/>
      <c r="H843" s="13" t="n">
        <v>43046</v>
      </c>
      <c r="I843" s="10" t="n">
        <v>5192</v>
      </c>
      <c r="J843" s="7" t="s">
        <v>106</v>
      </c>
      <c r="K843" s="10" t="n">
        <f aca="false">IF(I843="","",IF(J843="sq ft",ROUND(I843*0.092903,0),I843))</f>
        <v>482</v>
      </c>
      <c r="L843" s="13" t="n">
        <v>41352</v>
      </c>
      <c r="M843" s="14" t="n">
        <f aca="false">IF(OR(H843="",L843=""),"",ROUND((H843-L843)/30.44,1))</f>
        <v>55.7</v>
      </c>
      <c r="N843" s="7" t="str">
        <f aca="false">IF(AND(E843&lt;&gt;"v2008",ISERROR(SEARCH("Villa",B843))),"Commercial-scale","Residential unit")</f>
        <v>Residential unit</v>
      </c>
      <c r="O843" s="7" t="s">
        <v>54</v>
      </c>
    </row>
    <row r="844" customFormat="false" ht="15" hidden="false" customHeight="false" outlineLevel="0" collapsed="false">
      <c r="A844" s="7" t="n">
        <v>10889535</v>
      </c>
      <c r="B844" s="7" t="s">
        <v>466</v>
      </c>
      <c r="C844" s="7" t="s">
        <v>54</v>
      </c>
      <c r="D844" s="7" t="s">
        <v>93</v>
      </c>
      <c r="E844" s="7" t="s">
        <v>467</v>
      </c>
      <c r="F844" s="7" t="s">
        <v>50</v>
      </c>
      <c r="G844" s="7"/>
      <c r="H844" s="13" t="n">
        <v>43046</v>
      </c>
      <c r="I844" s="10" t="n">
        <v>4900</v>
      </c>
      <c r="J844" s="7" t="s">
        <v>106</v>
      </c>
      <c r="K844" s="10" t="n">
        <f aca="false">IF(I844="","",IF(J844="sq ft",ROUND(I844*0.092903,0),I844))</f>
        <v>455</v>
      </c>
      <c r="L844" s="13" t="n">
        <v>41352</v>
      </c>
      <c r="M844" s="14" t="n">
        <f aca="false">IF(OR(H844="",L844=""),"",ROUND((H844-L844)/30.44,1))</f>
        <v>55.7</v>
      </c>
      <c r="N844" s="7" t="str">
        <f aca="false">IF(AND(E844&lt;&gt;"v2008",ISERROR(SEARCH("Villa",B844))),"Commercial-scale","Residential unit")</f>
        <v>Residential unit</v>
      </c>
      <c r="O844" s="7" t="s">
        <v>54</v>
      </c>
    </row>
    <row r="845" customFormat="false" ht="15" hidden="false" customHeight="false" outlineLevel="0" collapsed="false">
      <c r="A845" s="7" t="n">
        <v>10889517</v>
      </c>
      <c r="B845" s="7" t="s">
        <v>466</v>
      </c>
      <c r="C845" s="7" t="s">
        <v>54</v>
      </c>
      <c r="D845" s="7" t="s">
        <v>93</v>
      </c>
      <c r="E845" s="7" t="s">
        <v>467</v>
      </c>
      <c r="F845" s="7" t="s">
        <v>50</v>
      </c>
      <c r="G845" s="7"/>
      <c r="H845" s="13" t="n">
        <v>43046</v>
      </c>
      <c r="I845" s="10" t="n">
        <v>4833</v>
      </c>
      <c r="J845" s="7" t="s">
        <v>106</v>
      </c>
      <c r="K845" s="10" t="n">
        <f aca="false">IF(I845="","",IF(J845="sq ft",ROUND(I845*0.092903,0),I845))</f>
        <v>449</v>
      </c>
      <c r="L845" s="13" t="n">
        <v>41352</v>
      </c>
      <c r="M845" s="14" t="n">
        <f aca="false">IF(OR(H845="",L845=""),"",ROUND((H845-L845)/30.44,1))</f>
        <v>55.7</v>
      </c>
      <c r="N845" s="7" t="str">
        <f aca="false">IF(AND(E845&lt;&gt;"v2008",ISERROR(SEARCH("Villa",B845))),"Commercial-scale","Residential unit")</f>
        <v>Residential unit</v>
      </c>
      <c r="O845" s="7" t="s">
        <v>54</v>
      </c>
    </row>
    <row r="846" customFormat="false" ht="15" hidden="false" customHeight="false" outlineLevel="0" collapsed="false">
      <c r="A846" s="7" t="n">
        <v>10889471</v>
      </c>
      <c r="B846" s="7" t="s">
        <v>466</v>
      </c>
      <c r="C846" s="7" t="s">
        <v>54</v>
      </c>
      <c r="D846" s="7" t="s">
        <v>93</v>
      </c>
      <c r="E846" s="7" t="s">
        <v>467</v>
      </c>
      <c r="F846" s="7" t="s">
        <v>50</v>
      </c>
      <c r="G846" s="7"/>
      <c r="H846" s="13" t="n">
        <v>43046</v>
      </c>
      <c r="I846" s="10" t="n">
        <v>4430</v>
      </c>
      <c r="J846" s="7" t="s">
        <v>106</v>
      </c>
      <c r="K846" s="10" t="n">
        <f aca="false">IF(I846="","",IF(J846="sq ft",ROUND(I846*0.092903,0),I846))</f>
        <v>412</v>
      </c>
      <c r="L846" s="13" t="n">
        <v>41352</v>
      </c>
      <c r="M846" s="14" t="n">
        <f aca="false">IF(OR(H846="",L846=""),"",ROUND((H846-L846)/30.44,1))</f>
        <v>55.7</v>
      </c>
      <c r="N846" s="7" t="str">
        <f aca="false">IF(AND(E846&lt;&gt;"v2008",ISERROR(SEARCH("Villa",B846))),"Commercial-scale","Residential unit")</f>
        <v>Residential unit</v>
      </c>
      <c r="O846" s="7" t="s">
        <v>54</v>
      </c>
    </row>
    <row r="847" customFormat="false" ht="15" hidden="false" customHeight="false" outlineLevel="0" collapsed="false">
      <c r="A847" s="7" t="n">
        <v>10889473</v>
      </c>
      <c r="B847" s="7" t="s">
        <v>466</v>
      </c>
      <c r="C847" s="7" t="s">
        <v>54</v>
      </c>
      <c r="D847" s="7" t="s">
        <v>93</v>
      </c>
      <c r="E847" s="7" t="s">
        <v>467</v>
      </c>
      <c r="F847" s="7" t="s">
        <v>50</v>
      </c>
      <c r="G847" s="7"/>
      <c r="H847" s="13" t="n">
        <v>43046</v>
      </c>
      <c r="I847" s="10" t="n">
        <v>4591</v>
      </c>
      <c r="J847" s="7" t="s">
        <v>106</v>
      </c>
      <c r="K847" s="10" t="n">
        <f aca="false">IF(I847="","",IF(J847="sq ft",ROUND(I847*0.092903,0),I847))</f>
        <v>427</v>
      </c>
      <c r="L847" s="13" t="n">
        <v>41352</v>
      </c>
      <c r="M847" s="14" t="n">
        <f aca="false">IF(OR(H847="",L847=""),"",ROUND((H847-L847)/30.44,1))</f>
        <v>55.7</v>
      </c>
      <c r="N847" s="7" t="str">
        <f aca="false">IF(AND(E847&lt;&gt;"v2008",ISERROR(SEARCH("Villa",B847))),"Commercial-scale","Residential unit")</f>
        <v>Residential unit</v>
      </c>
      <c r="O847" s="7" t="s">
        <v>54</v>
      </c>
    </row>
    <row r="848" customFormat="false" ht="15" hidden="false" customHeight="false" outlineLevel="0" collapsed="false">
      <c r="A848" s="7" t="n">
        <v>10889482</v>
      </c>
      <c r="B848" s="7" t="s">
        <v>466</v>
      </c>
      <c r="C848" s="7" t="s">
        <v>54</v>
      </c>
      <c r="D848" s="7" t="s">
        <v>93</v>
      </c>
      <c r="E848" s="7" t="s">
        <v>467</v>
      </c>
      <c r="F848" s="7" t="s">
        <v>50</v>
      </c>
      <c r="G848" s="7"/>
      <c r="H848" s="13" t="n">
        <v>43046</v>
      </c>
      <c r="I848" s="10" t="n">
        <v>4824</v>
      </c>
      <c r="J848" s="7" t="s">
        <v>106</v>
      </c>
      <c r="K848" s="10" t="n">
        <f aca="false">IF(I848="","",IF(J848="sq ft",ROUND(I848*0.092903,0),I848))</f>
        <v>448</v>
      </c>
      <c r="L848" s="13" t="n">
        <v>41352</v>
      </c>
      <c r="M848" s="14" t="n">
        <f aca="false">IF(OR(H848="",L848=""),"",ROUND((H848-L848)/30.44,1))</f>
        <v>55.7</v>
      </c>
      <c r="N848" s="7" t="str">
        <f aca="false">IF(AND(E848&lt;&gt;"v2008",ISERROR(SEARCH("Villa",B848))),"Commercial-scale","Residential unit")</f>
        <v>Residential unit</v>
      </c>
      <c r="O848" s="7" t="s">
        <v>54</v>
      </c>
    </row>
    <row r="849" customFormat="false" ht="15" hidden="false" customHeight="false" outlineLevel="0" collapsed="false">
      <c r="A849" s="7" t="n">
        <v>10889238</v>
      </c>
      <c r="B849" s="7" t="s">
        <v>466</v>
      </c>
      <c r="C849" s="7" t="s">
        <v>54</v>
      </c>
      <c r="D849" s="7" t="s">
        <v>93</v>
      </c>
      <c r="E849" s="7" t="s">
        <v>467</v>
      </c>
      <c r="F849" s="7" t="s">
        <v>50</v>
      </c>
      <c r="G849" s="7"/>
      <c r="H849" s="13" t="n">
        <v>43046</v>
      </c>
      <c r="I849" s="10" t="n">
        <v>4833</v>
      </c>
      <c r="J849" s="7" t="s">
        <v>106</v>
      </c>
      <c r="K849" s="10" t="n">
        <f aca="false">IF(I849="","",IF(J849="sq ft",ROUND(I849*0.092903,0),I849))</f>
        <v>449</v>
      </c>
      <c r="L849" s="13" t="n">
        <v>41352</v>
      </c>
      <c r="M849" s="14" t="n">
        <f aca="false">IF(OR(H849="",L849=""),"",ROUND((H849-L849)/30.44,1))</f>
        <v>55.7</v>
      </c>
      <c r="N849" s="7" t="str">
        <f aca="false">IF(AND(E849&lt;&gt;"v2008",ISERROR(SEARCH("Villa",B849))),"Commercial-scale","Residential unit")</f>
        <v>Residential unit</v>
      </c>
      <c r="O849" s="7" t="s">
        <v>54</v>
      </c>
    </row>
    <row r="850" customFormat="false" ht="15" hidden="false" customHeight="false" outlineLevel="0" collapsed="false">
      <c r="A850" s="7" t="n">
        <v>10889261</v>
      </c>
      <c r="B850" s="7" t="s">
        <v>466</v>
      </c>
      <c r="C850" s="7" t="s">
        <v>54</v>
      </c>
      <c r="D850" s="7" t="s">
        <v>93</v>
      </c>
      <c r="E850" s="7" t="s">
        <v>467</v>
      </c>
      <c r="F850" s="7" t="s">
        <v>50</v>
      </c>
      <c r="G850" s="7"/>
      <c r="H850" s="13" t="n">
        <v>43046</v>
      </c>
      <c r="I850" s="10" t="n">
        <v>5192</v>
      </c>
      <c r="J850" s="7" t="s">
        <v>106</v>
      </c>
      <c r="K850" s="10" t="n">
        <f aca="false">IF(I850="","",IF(J850="sq ft",ROUND(I850*0.092903,0),I850))</f>
        <v>482</v>
      </c>
      <c r="L850" s="13" t="n">
        <v>41352</v>
      </c>
      <c r="M850" s="14" t="n">
        <f aca="false">IF(OR(H850="",L850=""),"",ROUND((H850-L850)/30.44,1))</f>
        <v>55.7</v>
      </c>
      <c r="N850" s="7" t="str">
        <f aca="false">IF(AND(E850&lt;&gt;"v2008",ISERROR(SEARCH("Villa",B850))),"Commercial-scale","Residential unit")</f>
        <v>Residential unit</v>
      </c>
      <c r="O850" s="7" t="s">
        <v>54</v>
      </c>
    </row>
    <row r="851" customFormat="false" ht="15" hidden="false" customHeight="false" outlineLevel="0" collapsed="false">
      <c r="A851" s="7" t="n">
        <v>10889271</v>
      </c>
      <c r="B851" s="7" t="s">
        <v>466</v>
      </c>
      <c r="C851" s="7" t="s">
        <v>54</v>
      </c>
      <c r="D851" s="7" t="s">
        <v>93</v>
      </c>
      <c r="E851" s="7" t="s">
        <v>467</v>
      </c>
      <c r="F851" s="7" t="s">
        <v>50</v>
      </c>
      <c r="G851" s="7"/>
      <c r="H851" s="13" t="n">
        <v>43046</v>
      </c>
      <c r="I851" s="10" t="n">
        <v>5192</v>
      </c>
      <c r="J851" s="7" t="s">
        <v>106</v>
      </c>
      <c r="K851" s="10" t="n">
        <f aca="false">IF(I851="","",IF(J851="sq ft",ROUND(I851*0.092903,0),I851))</f>
        <v>482</v>
      </c>
      <c r="L851" s="13" t="n">
        <v>41352</v>
      </c>
      <c r="M851" s="14" t="n">
        <f aca="false">IF(OR(H851="",L851=""),"",ROUND((H851-L851)/30.44,1))</f>
        <v>55.7</v>
      </c>
      <c r="N851" s="7" t="str">
        <f aca="false">IF(AND(E851&lt;&gt;"v2008",ISERROR(SEARCH("Villa",B851))),"Commercial-scale","Residential unit")</f>
        <v>Residential unit</v>
      </c>
      <c r="O851" s="7" t="s">
        <v>54</v>
      </c>
    </row>
    <row r="852" customFormat="false" ht="15" hidden="false" customHeight="false" outlineLevel="0" collapsed="false">
      <c r="A852" s="7" t="n">
        <v>10887746</v>
      </c>
      <c r="B852" s="7" t="s">
        <v>466</v>
      </c>
      <c r="C852" s="7" t="s">
        <v>54</v>
      </c>
      <c r="D852" s="7" t="s">
        <v>93</v>
      </c>
      <c r="E852" s="7" t="s">
        <v>467</v>
      </c>
      <c r="F852" s="7" t="s">
        <v>50</v>
      </c>
      <c r="G852" s="7"/>
      <c r="H852" s="13" t="n">
        <v>43046</v>
      </c>
      <c r="I852" s="10" t="n">
        <v>4833</v>
      </c>
      <c r="J852" s="7" t="s">
        <v>106</v>
      </c>
      <c r="K852" s="10" t="n">
        <f aca="false">IF(I852="","",IF(J852="sq ft",ROUND(I852*0.092903,0),I852))</f>
        <v>449</v>
      </c>
      <c r="L852" s="13" t="n">
        <v>41352</v>
      </c>
      <c r="M852" s="14" t="n">
        <f aca="false">IF(OR(H852="",L852=""),"",ROUND((H852-L852)/30.44,1))</f>
        <v>55.7</v>
      </c>
      <c r="N852" s="7" t="str">
        <f aca="false">IF(AND(E852&lt;&gt;"v2008",ISERROR(SEARCH("Villa",B852))),"Commercial-scale","Residential unit")</f>
        <v>Residential unit</v>
      </c>
      <c r="O852" s="7" t="s">
        <v>54</v>
      </c>
    </row>
    <row r="853" customFormat="false" ht="15" hidden="false" customHeight="false" outlineLevel="0" collapsed="false">
      <c r="A853" s="7" t="n">
        <v>10889463</v>
      </c>
      <c r="B853" s="7" t="s">
        <v>466</v>
      </c>
      <c r="C853" s="7" t="s">
        <v>54</v>
      </c>
      <c r="D853" s="7" t="s">
        <v>93</v>
      </c>
      <c r="E853" s="7" t="s">
        <v>467</v>
      </c>
      <c r="F853" s="7" t="s">
        <v>50</v>
      </c>
      <c r="G853" s="7"/>
      <c r="H853" s="13" t="n">
        <v>43046</v>
      </c>
      <c r="I853" s="10" t="n">
        <v>4171</v>
      </c>
      <c r="J853" s="7" t="s">
        <v>106</v>
      </c>
      <c r="K853" s="10" t="n">
        <f aca="false">IF(I853="","",IF(J853="sq ft",ROUND(I853*0.092903,0),I853))</f>
        <v>387</v>
      </c>
      <c r="L853" s="13" t="n">
        <v>41352</v>
      </c>
      <c r="M853" s="14" t="n">
        <f aca="false">IF(OR(H853="",L853=""),"",ROUND((H853-L853)/30.44,1))</f>
        <v>55.7</v>
      </c>
      <c r="N853" s="7" t="str">
        <f aca="false">IF(AND(E853&lt;&gt;"v2008",ISERROR(SEARCH("Villa",B853))),"Commercial-scale","Residential unit")</f>
        <v>Residential unit</v>
      </c>
      <c r="O853" s="7" t="s">
        <v>54</v>
      </c>
    </row>
    <row r="854" customFormat="false" ht="15" hidden="false" customHeight="false" outlineLevel="0" collapsed="false">
      <c r="A854" s="7" t="n">
        <v>10889273</v>
      </c>
      <c r="B854" s="7" t="s">
        <v>466</v>
      </c>
      <c r="C854" s="7" t="s">
        <v>54</v>
      </c>
      <c r="D854" s="7" t="s">
        <v>93</v>
      </c>
      <c r="E854" s="7" t="s">
        <v>467</v>
      </c>
      <c r="F854" s="7" t="s">
        <v>50</v>
      </c>
      <c r="G854" s="7"/>
      <c r="H854" s="13" t="n">
        <v>43046</v>
      </c>
      <c r="I854" s="10" t="n">
        <v>4833</v>
      </c>
      <c r="J854" s="7" t="s">
        <v>106</v>
      </c>
      <c r="K854" s="10" t="n">
        <f aca="false">IF(I854="","",IF(J854="sq ft",ROUND(I854*0.092903,0),I854))</f>
        <v>449</v>
      </c>
      <c r="L854" s="13" t="n">
        <v>41352</v>
      </c>
      <c r="M854" s="14" t="n">
        <f aca="false">IF(OR(H854="",L854=""),"",ROUND((H854-L854)/30.44,1))</f>
        <v>55.7</v>
      </c>
      <c r="N854" s="7" t="str">
        <f aca="false">IF(AND(E854&lt;&gt;"v2008",ISERROR(SEARCH("Villa",B854))),"Commercial-scale","Residential unit")</f>
        <v>Residential unit</v>
      </c>
      <c r="O854" s="7" t="s">
        <v>54</v>
      </c>
    </row>
    <row r="855" customFormat="false" ht="15" hidden="false" customHeight="false" outlineLevel="0" collapsed="false">
      <c r="A855" s="7" t="n">
        <v>10889233</v>
      </c>
      <c r="B855" s="7" t="s">
        <v>466</v>
      </c>
      <c r="C855" s="7" t="s">
        <v>54</v>
      </c>
      <c r="D855" s="7" t="s">
        <v>93</v>
      </c>
      <c r="E855" s="7" t="s">
        <v>467</v>
      </c>
      <c r="F855" s="7" t="s">
        <v>50</v>
      </c>
      <c r="G855" s="7"/>
      <c r="H855" s="13" t="n">
        <v>43046</v>
      </c>
      <c r="I855" s="10" t="n">
        <v>4833</v>
      </c>
      <c r="J855" s="7" t="s">
        <v>106</v>
      </c>
      <c r="K855" s="10" t="n">
        <f aca="false">IF(I855="","",IF(J855="sq ft",ROUND(I855*0.092903,0),I855))</f>
        <v>449</v>
      </c>
      <c r="L855" s="13" t="n">
        <v>41352</v>
      </c>
      <c r="M855" s="14" t="n">
        <f aca="false">IF(OR(H855="",L855=""),"",ROUND((H855-L855)/30.44,1))</f>
        <v>55.7</v>
      </c>
      <c r="N855" s="7" t="str">
        <f aca="false">IF(AND(E855&lt;&gt;"v2008",ISERROR(SEARCH("Villa",B855))),"Commercial-scale","Residential unit")</f>
        <v>Residential unit</v>
      </c>
      <c r="O855" s="7" t="s">
        <v>54</v>
      </c>
    </row>
    <row r="856" customFormat="false" ht="15" hidden="false" customHeight="false" outlineLevel="0" collapsed="false">
      <c r="A856" s="7" t="n">
        <v>10889288</v>
      </c>
      <c r="B856" s="7" t="s">
        <v>466</v>
      </c>
      <c r="C856" s="7" t="s">
        <v>54</v>
      </c>
      <c r="D856" s="7" t="s">
        <v>93</v>
      </c>
      <c r="E856" s="7" t="s">
        <v>467</v>
      </c>
      <c r="F856" s="7" t="s">
        <v>50</v>
      </c>
      <c r="G856" s="7"/>
      <c r="H856" s="13" t="n">
        <v>43046</v>
      </c>
      <c r="I856" s="10" t="n">
        <v>4171</v>
      </c>
      <c r="J856" s="7" t="s">
        <v>106</v>
      </c>
      <c r="K856" s="10" t="n">
        <f aca="false">IF(I856="","",IF(J856="sq ft",ROUND(I856*0.092903,0),I856))</f>
        <v>387</v>
      </c>
      <c r="L856" s="13" t="n">
        <v>41352</v>
      </c>
      <c r="M856" s="14" t="n">
        <f aca="false">IF(OR(H856="",L856=""),"",ROUND((H856-L856)/30.44,1))</f>
        <v>55.7</v>
      </c>
      <c r="N856" s="7" t="str">
        <f aca="false">IF(AND(E856&lt;&gt;"v2008",ISERROR(SEARCH("Villa",B856))),"Commercial-scale","Residential unit")</f>
        <v>Residential unit</v>
      </c>
      <c r="O856" s="7" t="s">
        <v>54</v>
      </c>
    </row>
    <row r="857" customFormat="false" ht="15" hidden="false" customHeight="false" outlineLevel="0" collapsed="false">
      <c r="A857" s="7" t="n">
        <v>10889290</v>
      </c>
      <c r="B857" s="7" t="s">
        <v>466</v>
      </c>
      <c r="C857" s="7" t="s">
        <v>54</v>
      </c>
      <c r="D857" s="7" t="s">
        <v>93</v>
      </c>
      <c r="E857" s="7" t="s">
        <v>467</v>
      </c>
      <c r="F857" s="7" t="s">
        <v>50</v>
      </c>
      <c r="G857" s="7"/>
      <c r="H857" s="13" t="n">
        <v>43046</v>
      </c>
      <c r="I857" s="10" t="n">
        <v>4591</v>
      </c>
      <c r="J857" s="7" t="s">
        <v>106</v>
      </c>
      <c r="K857" s="10" t="n">
        <f aca="false">IF(I857="","",IF(J857="sq ft",ROUND(I857*0.092903,0),I857))</f>
        <v>427</v>
      </c>
      <c r="L857" s="13" t="n">
        <v>41352</v>
      </c>
      <c r="M857" s="14" t="n">
        <f aca="false">IF(OR(H857="",L857=""),"",ROUND((H857-L857)/30.44,1))</f>
        <v>55.7</v>
      </c>
      <c r="N857" s="7" t="str">
        <f aca="false">IF(AND(E857&lt;&gt;"v2008",ISERROR(SEARCH("Villa",B857))),"Commercial-scale","Residential unit")</f>
        <v>Residential unit</v>
      </c>
      <c r="O857" s="7" t="s">
        <v>54</v>
      </c>
    </row>
    <row r="858" customFormat="false" ht="15" hidden="false" customHeight="false" outlineLevel="0" collapsed="false">
      <c r="A858" s="7" t="n">
        <v>10889292</v>
      </c>
      <c r="B858" s="7" t="s">
        <v>466</v>
      </c>
      <c r="C858" s="7" t="s">
        <v>54</v>
      </c>
      <c r="D858" s="7" t="s">
        <v>93</v>
      </c>
      <c r="E858" s="7" t="s">
        <v>467</v>
      </c>
      <c r="F858" s="7" t="s">
        <v>50</v>
      </c>
      <c r="G858" s="7"/>
      <c r="H858" s="13" t="n">
        <v>43046</v>
      </c>
      <c r="I858" s="10" t="n">
        <v>4591</v>
      </c>
      <c r="J858" s="7" t="s">
        <v>106</v>
      </c>
      <c r="K858" s="10" t="n">
        <f aca="false">IF(I858="","",IF(J858="sq ft",ROUND(I858*0.092903,0),I858))</f>
        <v>427</v>
      </c>
      <c r="L858" s="13" t="n">
        <v>41352</v>
      </c>
      <c r="M858" s="14" t="n">
        <f aca="false">IF(OR(H858="",L858=""),"",ROUND((H858-L858)/30.44,1))</f>
        <v>55.7</v>
      </c>
      <c r="N858" s="7" t="str">
        <f aca="false">IF(AND(E858&lt;&gt;"v2008",ISERROR(SEARCH("Villa",B858))),"Commercial-scale","Residential unit")</f>
        <v>Residential unit</v>
      </c>
      <c r="O858" s="7" t="s">
        <v>54</v>
      </c>
    </row>
    <row r="859" customFormat="false" ht="15" hidden="false" customHeight="false" outlineLevel="0" collapsed="false">
      <c r="A859" s="7" t="n">
        <v>10887735</v>
      </c>
      <c r="B859" s="7" t="s">
        <v>466</v>
      </c>
      <c r="C859" s="7" t="s">
        <v>54</v>
      </c>
      <c r="D859" s="7" t="s">
        <v>93</v>
      </c>
      <c r="E859" s="7" t="s">
        <v>467</v>
      </c>
      <c r="F859" s="7" t="s">
        <v>50</v>
      </c>
      <c r="G859" s="7"/>
      <c r="H859" s="13" t="n">
        <v>43046</v>
      </c>
      <c r="I859" s="10" t="n">
        <v>5192</v>
      </c>
      <c r="J859" s="7" t="s">
        <v>106</v>
      </c>
      <c r="K859" s="10" t="n">
        <f aca="false">IF(I859="","",IF(J859="sq ft",ROUND(I859*0.092903,0),I859))</f>
        <v>482</v>
      </c>
      <c r="L859" s="13" t="n">
        <v>41352</v>
      </c>
      <c r="M859" s="14" t="n">
        <f aca="false">IF(OR(H859="",L859=""),"",ROUND((H859-L859)/30.44,1))</f>
        <v>55.7</v>
      </c>
      <c r="N859" s="7" t="str">
        <f aca="false">IF(AND(E859&lt;&gt;"v2008",ISERROR(SEARCH("Villa",B859))),"Commercial-scale","Residential unit")</f>
        <v>Residential unit</v>
      </c>
      <c r="O859" s="7" t="s">
        <v>54</v>
      </c>
    </row>
    <row r="860" customFormat="false" ht="15" hidden="false" customHeight="false" outlineLevel="0" collapsed="false">
      <c r="A860" s="7" t="n">
        <v>10887748</v>
      </c>
      <c r="B860" s="7" t="s">
        <v>466</v>
      </c>
      <c r="C860" s="7" t="s">
        <v>54</v>
      </c>
      <c r="D860" s="7" t="s">
        <v>93</v>
      </c>
      <c r="E860" s="7" t="s">
        <v>467</v>
      </c>
      <c r="F860" s="7" t="s">
        <v>50</v>
      </c>
      <c r="G860" s="7"/>
      <c r="H860" s="13" t="n">
        <v>43046</v>
      </c>
      <c r="I860" s="10" t="n">
        <v>5192</v>
      </c>
      <c r="J860" s="7" t="s">
        <v>106</v>
      </c>
      <c r="K860" s="10" t="n">
        <f aca="false">IF(I860="","",IF(J860="sq ft",ROUND(I860*0.092903,0),I860))</f>
        <v>482</v>
      </c>
      <c r="L860" s="13" t="n">
        <v>41352</v>
      </c>
      <c r="M860" s="14" t="n">
        <f aca="false">IF(OR(H860="",L860=""),"",ROUND((H860-L860)/30.44,1))</f>
        <v>55.7</v>
      </c>
      <c r="N860" s="7" t="str">
        <f aca="false">IF(AND(E860&lt;&gt;"v2008",ISERROR(SEARCH("Villa",B860))),"Commercial-scale","Residential unit")</f>
        <v>Residential unit</v>
      </c>
      <c r="O860" s="7" t="s">
        <v>54</v>
      </c>
    </row>
    <row r="861" customFormat="false" ht="15" hidden="false" customHeight="false" outlineLevel="0" collapsed="false">
      <c r="A861" s="7" t="n">
        <v>10887752</v>
      </c>
      <c r="B861" s="7" t="s">
        <v>466</v>
      </c>
      <c r="C861" s="7" t="s">
        <v>54</v>
      </c>
      <c r="D861" s="7" t="s">
        <v>93</v>
      </c>
      <c r="E861" s="7" t="s">
        <v>467</v>
      </c>
      <c r="F861" s="7" t="s">
        <v>50</v>
      </c>
      <c r="G861" s="7"/>
      <c r="H861" s="13" t="n">
        <v>43046</v>
      </c>
      <c r="I861" s="10" t="n">
        <v>5192</v>
      </c>
      <c r="J861" s="7" t="s">
        <v>106</v>
      </c>
      <c r="K861" s="10" t="n">
        <f aca="false">IF(I861="","",IF(J861="sq ft",ROUND(I861*0.092903,0),I861))</f>
        <v>482</v>
      </c>
      <c r="L861" s="13" t="n">
        <v>41352</v>
      </c>
      <c r="M861" s="14" t="n">
        <f aca="false">IF(OR(H861="",L861=""),"",ROUND((H861-L861)/30.44,1))</f>
        <v>55.7</v>
      </c>
      <c r="N861" s="7" t="str">
        <f aca="false">IF(AND(E861&lt;&gt;"v2008",ISERROR(SEARCH("Villa",B861))),"Commercial-scale","Residential unit")</f>
        <v>Residential unit</v>
      </c>
      <c r="O861" s="7" t="s">
        <v>54</v>
      </c>
    </row>
    <row r="862" customFormat="false" ht="15" hidden="false" customHeight="false" outlineLevel="0" collapsed="false">
      <c r="A862" s="7" t="n">
        <v>10887761</v>
      </c>
      <c r="B862" s="7" t="s">
        <v>466</v>
      </c>
      <c r="C862" s="7" t="s">
        <v>54</v>
      </c>
      <c r="D862" s="7" t="s">
        <v>93</v>
      </c>
      <c r="E862" s="7" t="s">
        <v>467</v>
      </c>
      <c r="F862" s="7" t="s">
        <v>50</v>
      </c>
      <c r="G862" s="7"/>
      <c r="H862" s="13" t="n">
        <v>43046</v>
      </c>
      <c r="I862" s="10" t="n">
        <v>4833</v>
      </c>
      <c r="J862" s="7" t="s">
        <v>106</v>
      </c>
      <c r="K862" s="10" t="n">
        <f aca="false">IF(I862="","",IF(J862="sq ft",ROUND(I862*0.092903,0),I862))</f>
        <v>449</v>
      </c>
      <c r="L862" s="13" t="n">
        <v>41352</v>
      </c>
      <c r="M862" s="14" t="n">
        <f aca="false">IF(OR(H862="",L862=""),"",ROUND((H862-L862)/30.44,1))</f>
        <v>55.7</v>
      </c>
      <c r="N862" s="7" t="str">
        <f aca="false">IF(AND(E862&lt;&gt;"v2008",ISERROR(SEARCH("Villa",B862))),"Commercial-scale","Residential unit")</f>
        <v>Residential unit</v>
      </c>
      <c r="O862" s="7" t="s">
        <v>54</v>
      </c>
    </row>
    <row r="863" customFormat="false" ht="15" hidden="false" customHeight="false" outlineLevel="0" collapsed="false">
      <c r="A863" s="7" t="n">
        <v>10889484</v>
      </c>
      <c r="B863" s="7" t="s">
        <v>466</v>
      </c>
      <c r="C863" s="7" t="s">
        <v>54</v>
      </c>
      <c r="D863" s="7" t="s">
        <v>93</v>
      </c>
      <c r="E863" s="7" t="s">
        <v>467</v>
      </c>
      <c r="F863" s="7" t="s">
        <v>50</v>
      </c>
      <c r="G863" s="7"/>
      <c r="H863" s="13" t="n">
        <v>43046</v>
      </c>
      <c r="I863" s="10" t="n">
        <v>4430</v>
      </c>
      <c r="J863" s="7" t="s">
        <v>106</v>
      </c>
      <c r="K863" s="10" t="n">
        <f aca="false">IF(I863="","",IF(J863="sq ft",ROUND(I863*0.092903,0),I863))</f>
        <v>412</v>
      </c>
      <c r="L863" s="13" t="n">
        <v>41352</v>
      </c>
      <c r="M863" s="14" t="n">
        <f aca="false">IF(OR(H863="",L863=""),"",ROUND((H863-L863)/30.44,1))</f>
        <v>55.7</v>
      </c>
      <c r="N863" s="7" t="str">
        <f aca="false">IF(AND(E863&lt;&gt;"v2008",ISERROR(SEARCH("Villa",B863))),"Commercial-scale","Residential unit")</f>
        <v>Residential unit</v>
      </c>
      <c r="O863" s="7" t="s">
        <v>54</v>
      </c>
    </row>
    <row r="864" customFormat="false" ht="15" hidden="false" customHeight="false" outlineLevel="0" collapsed="false">
      <c r="A864" s="7" t="n">
        <v>10889524</v>
      </c>
      <c r="B864" s="7" t="s">
        <v>466</v>
      </c>
      <c r="C864" s="7" t="s">
        <v>54</v>
      </c>
      <c r="D864" s="7" t="s">
        <v>93</v>
      </c>
      <c r="E864" s="7" t="s">
        <v>467</v>
      </c>
      <c r="F864" s="7" t="s">
        <v>50</v>
      </c>
      <c r="G864" s="7"/>
      <c r="H864" s="13" t="n">
        <v>43046</v>
      </c>
      <c r="I864" s="10" t="n">
        <v>4824</v>
      </c>
      <c r="J864" s="7" t="s">
        <v>106</v>
      </c>
      <c r="K864" s="10" t="n">
        <f aca="false">IF(I864="","",IF(J864="sq ft",ROUND(I864*0.092903,0),I864))</f>
        <v>448</v>
      </c>
      <c r="L864" s="13" t="n">
        <v>41352</v>
      </c>
      <c r="M864" s="14" t="n">
        <f aca="false">IF(OR(H864="",L864=""),"",ROUND((H864-L864)/30.44,1))</f>
        <v>55.7</v>
      </c>
      <c r="N864" s="7" t="str">
        <f aca="false">IF(AND(E864&lt;&gt;"v2008",ISERROR(SEARCH("Villa",B864))),"Commercial-scale","Residential unit")</f>
        <v>Residential unit</v>
      </c>
      <c r="O864" s="7" t="s">
        <v>54</v>
      </c>
    </row>
    <row r="865" customFormat="false" ht="15" hidden="false" customHeight="false" outlineLevel="0" collapsed="false">
      <c r="A865" s="7" t="n">
        <v>10889227</v>
      </c>
      <c r="B865" s="7" t="s">
        <v>466</v>
      </c>
      <c r="C865" s="7" t="s">
        <v>54</v>
      </c>
      <c r="D865" s="7" t="s">
        <v>93</v>
      </c>
      <c r="E865" s="7" t="s">
        <v>467</v>
      </c>
      <c r="F865" s="7" t="s">
        <v>50</v>
      </c>
      <c r="G865" s="7"/>
      <c r="H865" s="13" t="n">
        <v>43046</v>
      </c>
      <c r="I865" s="10" t="n">
        <v>5192</v>
      </c>
      <c r="J865" s="7" t="s">
        <v>106</v>
      </c>
      <c r="K865" s="10" t="n">
        <f aca="false">IF(I865="","",IF(J865="sq ft",ROUND(I865*0.092903,0),I865))</f>
        <v>482</v>
      </c>
      <c r="L865" s="13" t="n">
        <v>41352</v>
      </c>
      <c r="M865" s="14" t="n">
        <f aca="false">IF(OR(H865="",L865=""),"",ROUND((H865-L865)/30.44,1))</f>
        <v>55.7</v>
      </c>
      <c r="N865" s="7" t="str">
        <f aca="false">IF(AND(E865&lt;&gt;"v2008",ISERROR(SEARCH("Villa",B865))),"Commercial-scale","Residential unit")</f>
        <v>Residential unit</v>
      </c>
      <c r="O865" s="7" t="s">
        <v>54</v>
      </c>
    </row>
    <row r="866" customFormat="false" ht="15" hidden="false" customHeight="false" outlineLevel="0" collapsed="false">
      <c r="A866" s="7" t="n">
        <v>10889814</v>
      </c>
      <c r="B866" s="7" t="s">
        <v>466</v>
      </c>
      <c r="C866" s="7" t="s">
        <v>54</v>
      </c>
      <c r="D866" s="7" t="s">
        <v>93</v>
      </c>
      <c r="E866" s="7" t="s">
        <v>467</v>
      </c>
      <c r="F866" s="7" t="s">
        <v>50</v>
      </c>
      <c r="G866" s="7"/>
      <c r="H866" s="13" t="n">
        <v>43046</v>
      </c>
      <c r="I866" s="10" t="n">
        <v>2474</v>
      </c>
      <c r="J866" s="7" t="s">
        <v>106</v>
      </c>
      <c r="K866" s="10" t="n">
        <f aca="false">IF(I866="","",IF(J866="sq ft",ROUND(I866*0.092903,0),I866))</f>
        <v>230</v>
      </c>
      <c r="L866" s="13" t="n">
        <v>41352</v>
      </c>
      <c r="M866" s="14" t="n">
        <f aca="false">IF(OR(H866="",L866=""),"",ROUND((H866-L866)/30.44,1))</f>
        <v>55.7</v>
      </c>
      <c r="N866" s="7" t="str">
        <f aca="false">IF(AND(E866&lt;&gt;"v2008",ISERROR(SEARCH("Villa",B866))),"Commercial-scale","Residential unit")</f>
        <v>Residential unit</v>
      </c>
      <c r="O866" s="7" t="s">
        <v>54</v>
      </c>
    </row>
    <row r="867" customFormat="false" ht="15" hidden="false" customHeight="false" outlineLevel="0" collapsed="false">
      <c r="A867" s="7" t="n">
        <v>10889734</v>
      </c>
      <c r="B867" s="7" t="s">
        <v>466</v>
      </c>
      <c r="C867" s="7" t="s">
        <v>54</v>
      </c>
      <c r="D867" s="7" t="s">
        <v>93</v>
      </c>
      <c r="E867" s="7" t="s">
        <v>467</v>
      </c>
      <c r="F867" s="7" t="s">
        <v>50</v>
      </c>
      <c r="G867" s="7"/>
      <c r="H867" s="13" t="n">
        <v>43046</v>
      </c>
      <c r="I867" s="10" t="n">
        <v>4430</v>
      </c>
      <c r="J867" s="7" t="s">
        <v>106</v>
      </c>
      <c r="K867" s="10" t="n">
        <f aca="false">IF(I867="","",IF(J867="sq ft",ROUND(I867*0.092903,0),I867))</f>
        <v>412</v>
      </c>
      <c r="L867" s="13" t="n">
        <v>41352</v>
      </c>
      <c r="M867" s="14" t="n">
        <f aca="false">IF(OR(H867="",L867=""),"",ROUND((H867-L867)/30.44,1))</f>
        <v>55.7</v>
      </c>
      <c r="N867" s="7" t="str">
        <f aca="false">IF(AND(E867&lt;&gt;"v2008",ISERROR(SEARCH("Villa",B867))),"Commercial-scale","Residential unit")</f>
        <v>Residential unit</v>
      </c>
      <c r="O867" s="7" t="s">
        <v>54</v>
      </c>
    </row>
    <row r="868" customFormat="false" ht="15" hidden="false" customHeight="false" outlineLevel="0" collapsed="false">
      <c r="A868" s="7" t="n">
        <v>10889796</v>
      </c>
      <c r="B868" s="7" t="s">
        <v>466</v>
      </c>
      <c r="C868" s="7" t="s">
        <v>54</v>
      </c>
      <c r="D868" s="7" t="s">
        <v>93</v>
      </c>
      <c r="E868" s="7" t="s">
        <v>467</v>
      </c>
      <c r="F868" s="7" t="s">
        <v>50</v>
      </c>
      <c r="G868" s="7"/>
      <c r="H868" s="13" t="n">
        <v>43046</v>
      </c>
      <c r="I868" s="10" t="n">
        <v>2474</v>
      </c>
      <c r="J868" s="7" t="s">
        <v>106</v>
      </c>
      <c r="K868" s="10" t="n">
        <f aca="false">IF(I868="","",IF(J868="sq ft",ROUND(I868*0.092903,0),I868))</f>
        <v>230</v>
      </c>
      <c r="L868" s="13" t="n">
        <v>41352</v>
      </c>
      <c r="M868" s="14" t="n">
        <f aca="false">IF(OR(H868="",L868=""),"",ROUND((H868-L868)/30.44,1))</f>
        <v>55.7</v>
      </c>
      <c r="N868" s="7" t="str">
        <f aca="false">IF(AND(E868&lt;&gt;"v2008",ISERROR(SEARCH("Villa",B868))),"Commercial-scale","Residential unit")</f>
        <v>Residential unit</v>
      </c>
      <c r="O868" s="7" t="s">
        <v>54</v>
      </c>
    </row>
    <row r="869" customFormat="false" ht="15" hidden="false" customHeight="false" outlineLevel="0" collapsed="false">
      <c r="A869" s="7" t="n">
        <v>10889784</v>
      </c>
      <c r="B869" s="7" t="s">
        <v>466</v>
      </c>
      <c r="C869" s="7" t="s">
        <v>54</v>
      </c>
      <c r="D869" s="7" t="s">
        <v>93</v>
      </c>
      <c r="E869" s="7" t="s">
        <v>467</v>
      </c>
      <c r="F869" s="7" t="s">
        <v>50</v>
      </c>
      <c r="G869" s="7"/>
      <c r="H869" s="13" t="n">
        <v>43046</v>
      </c>
      <c r="I869" s="10" t="n">
        <v>2028</v>
      </c>
      <c r="J869" s="7" t="s">
        <v>106</v>
      </c>
      <c r="K869" s="10" t="n">
        <f aca="false">IF(I869="","",IF(J869="sq ft",ROUND(I869*0.092903,0),I869))</f>
        <v>188</v>
      </c>
      <c r="L869" s="13" t="n">
        <v>41352</v>
      </c>
      <c r="M869" s="14" t="n">
        <f aca="false">IF(OR(H869="",L869=""),"",ROUND((H869-L869)/30.44,1))</f>
        <v>55.7</v>
      </c>
      <c r="N869" s="7" t="str">
        <f aca="false">IF(AND(E869&lt;&gt;"v2008",ISERROR(SEARCH("Villa",B869))),"Commercial-scale","Residential unit")</f>
        <v>Residential unit</v>
      </c>
      <c r="O869" s="7" t="s">
        <v>54</v>
      </c>
    </row>
    <row r="870" customFormat="false" ht="15" hidden="false" customHeight="false" outlineLevel="0" collapsed="false">
      <c r="A870" s="7" t="n">
        <v>10889767</v>
      </c>
      <c r="B870" s="7" t="s">
        <v>466</v>
      </c>
      <c r="C870" s="7" t="s">
        <v>54</v>
      </c>
      <c r="D870" s="7" t="s">
        <v>93</v>
      </c>
      <c r="E870" s="7" t="s">
        <v>467</v>
      </c>
      <c r="F870" s="7" t="s">
        <v>50</v>
      </c>
      <c r="G870" s="7"/>
      <c r="H870" s="13" t="n">
        <v>43046</v>
      </c>
      <c r="I870" s="10" t="n">
        <v>2474</v>
      </c>
      <c r="J870" s="7" t="s">
        <v>106</v>
      </c>
      <c r="K870" s="10" t="n">
        <f aca="false">IF(I870="","",IF(J870="sq ft",ROUND(I870*0.092903,0),I870))</f>
        <v>230</v>
      </c>
      <c r="L870" s="13" t="n">
        <v>41352</v>
      </c>
      <c r="M870" s="14" t="n">
        <f aca="false">IF(OR(H870="",L870=""),"",ROUND((H870-L870)/30.44,1))</f>
        <v>55.7</v>
      </c>
      <c r="N870" s="7" t="str">
        <f aca="false">IF(AND(E870&lt;&gt;"v2008",ISERROR(SEARCH("Villa",B870))),"Commercial-scale","Residential unit")</f>
        <v>Residential unit</v>
      </c>
      <c r="O870" s="7" t="s">
        <v>54</v>
      </c>
    </row>
    <row r="871" customFormat="false" ht="15" hidden="false" customHeight="false" outlineLevel="0" collapsed="false">
      <c r="A871" s="7" t="n">
        <v>10889764</v>
      </c>
      <c r="B871" s="7" t="s">
        <v>466</v>
      </c>
      <c r="C871" s="7" t="s">
        <v>54</v>
      </c>
      <c r="D871" s="7" t="s">
        <v>93</v>
      </c>
      <c r="E871" s="7" t="s">
        <v>467</v>
      </c>
      <c r="F871" s="7" t="s">
        <v>50</v>
      </c>
      <c r="G871" s="7"/>
      <c r="H871" s="13" t="n">
        <v>43046</v>
      </c>
      <c r="I871" s="10" t="n">
        <v>2028</v>
      </c>
      <c r="J871" s="7" t="s">
        <v>106</v>
      </c>
      <c r="K871" s="10" t="n">
        <f aca="false">IF(I871="","",IF(J871="sq ft",ROUND(I871*0.092903,0),I871))</f>
        <v>188</v>
      </c>
      <c r="L871" s="13" t="n">
        <v>41352</v>
      </c>
      <c r="M871" s="14" t="n">
        <f aca="false">IF(OR(H871="",L871=""),"",ROUND((H871-L871)/30.44,1))</f>
        <v>55.7</v>
      </c>
      <c r="N871" s="7" t="str">
        <f aca="false">IF(AND(E871&lt;&gt;"v2008",ISERROR(SEARCH("Villa",B871))),"Commercial-scale","Residential unit")</f>
        <v>Residential unit</v>
      </c>
      <c r="O871" s="7" t="s">
        <v>54</v>
      </c>
    </row>
    <row r="872" customFormat="false" ht="15" hidden="false" customHeight="false" outlineLevel="0" collapsed="false">
      <c r="A872" s="7" t="n">
        <v>10889755</v>
      </c>
      <c r="B872" s="7" t="s">
        <v>466</v>
      </c>
      <c r="C872" s="7" t="s">
        <v>54</v>
      </c>
      <c r="D872" s="7" t="s">
        <v>93</v>
      </c>
      <c r="E872" s="7" t="s">
        <v>467</v>
      </c>
      <c r="F872" s="7" t="s">
        <v>50</v>
      </c>
      <c r="G872" s="7"/>
      <c r="H872" s="13" t="n">
        <v>43046</v>
      </c>
      <c r="I872" s="10" t="n">
        <v>2474</v>
      </c>
      <c r="J872" s="7" t="s">
        <v>106</v>
      </c>
      <c r="K872" s="10" t="n">
        <f aca="false">IF(I872="","",IF(J872="sq ft",ROUND(I872*0.092903,0),I872))</f>
        <v>230</v>
      </c>
      <c r="L872" s="13" t="n">
        <v>41352</v>
      </c>
      <c r="M872" s="14" t="n">
        <f aca="false">IF(OR(H872="",L872=""),"",ROUND((H872-L872)/30.44,1))</f>
        <v>55.7</v>
      </c>
      <c r="N872" s="7" t="str">
        <f aca="false">IF(AND(E872&lt;&gt;"v2008",ISERROR(SEARCH("Villa",B872))),"Commercial-scale","Residential unit")</f>
        <v>Residential unit</v>
      </c>
      <c r="O872" s="7" t="s">
        <v>54</v>
      </c>
    </row>
    <row r="873" customFormat="false" ht="15" hidden="false" customHeight="false" outlineLevel="0" collapsed="false">
      <c r="A873" s="7" t="n">
        <v>10889754</v>
      </c>
      <c r="B873" s="7" t="s">
        <v>466</v>
      </c>
      <c r="C873" s="7" t="s">
        <v>54</v>
      </c>
      <c r="D873" s="7" t="s">
        <v>93</v>
      </c>
      <c r="E873" s="7" t="s">
        <v>467</v>
      </c>
      <c r="F873" s="7" t="s">
        <v>50</v>
      </c>
      <c r="G873" s="7"/>
      <c r="H873" s="13" t="n">
        <v>43046</v>
      </c>
      <c r="I873" s="10" t="n">
        <v>2474</v>
      </c>
      <c r="J873" s="7" t="s">
        <v>106</v>
      </c>
      <c r="K873" s="10" t="n">
        <f aca="false">IF(I873="","",IF(J873="sq ft",ROUND(I873*0.092903,0),I873))</f>
        <v>230</v>
      </c>
      <c r="L873" s="13" t="n">
        <v>41352</v>
      </c>
      <c r="M873" s="14" t="n">
        <f aca="false">IF(OR(H873="",L873=""),"",ROUND((H873-L873)/30.44,1))</f>
        <v>55.7</v>
      </c>
      <c r="N873" s="7" t="str">
        <f aca="false">IF(AND(E873&lt;&gt;"v2008",ISERROR(SEARCH("Villa",B873))),"Commercial-scale","Residential unit")</f>
        <v>Residential unit</v>
      </c>
      <c r="O873" s="7" t="s">
        <v>54</v>
      </c>
    </row>
    <row r="874" customFormat="false" ht="15" hidden="false" customHeight="false" outlineLevel="0" collapsed="false">
      <c r="A874" s="7" t="n">
        <v>10889739</v>
      </c>
      <c r="B874" s="7" t="s">
        <v>466</v>
      </c>
      <c r="C874" s="7" t="s">
        <v>54</v>
      </c>
      <c r="D874" s="7" t="s">
        <v>93</v>
      </c>
      <c r="E874" s="7" t="s">
        <v>467</v>
      </c>
      <c r="F874" s="7" t="s">
        <v>50</v>
      </c>
      <c r="G874" s="7"/>
      <c r="H874" s="13" t="n">
        <v>43046</v>
      </c>
      <c r="I874" s="10" t="n">
        <v>4171</v>
      </c>
      <c r="J874" s="7" t="s">
        <v>106</v>
      </c>
      <c r="K874" s="10" t="n">
        <f aca="false">IF(I874="","",IF(J874="sq ft",ROUND(I874*0.092903,0),I874))</f>
        <v>387</v>
      </c>
      <c r="L874" s="13" t="n">
        <v>41352</v>
      </c>
      <c r="M874" s="14" t="n">
        <f aca="false">IF(OR(H874="",L874=""),"",ROUND((H874-L874)/30.44,1))</f>
        <v>55.7</v>
      </c>
      <c r="N874" s="7" t="str">
        <f aca="false">IF(AND(E874&lt;&gt;"v2008",ISERROR(SEARCH("Villa",B874))),"Commercial-scale","Residential unit")</f>
        <v>Residential unit</v>
      </c>
      <c r="O874" s="7" t="s">
        <v>54</v>
      </c>
    </row>
    <row r="875" customFormat="false" ht="15" hidden="false" customHeight="false" outlineLevel="0" collapsed="false">
      <c r="A875" s="7" t="n">
        <v>10889809</v>
      </c>
      <c r="B875" s="7" t="s">
        <v>466</v>
      </c>
      <c r="C875" s="7" t="s">
        <v>54</v>
      </c>
      <c r="D875" s="7" t="s">
        <v>93</v>
      </c>
      <c r="E875" s="7" t="s">
        <v>467</v>
      </c>
      <c r="F875" s="7" t="s">
        <v>50</v>
      </c>
      <c r="G875" s="7"/>
      <c r="H875" s="13" t="n">
        <v>43046</v>
      </c>
      <c r="I875" s="10" t="n">
        <v>2028</v>
      </c>
      <c r="J875" s="7" t="s">
        <v>106</v>
      </c>
      <c r="K875" s="10" t="n">
        <f aca="false">IF(I875="","",IF(J875="sq ft",ROUND(I875*0.092903,0),I875))</f>
        <v>188</v>
      </c>
      <c r="L875" s="13" t="n">
        <v>41352</v>
      </c>
      <c r="M875" s="14" t="n">
        <f aca="false">IF(OR(H875="",L875=""),"",ROUND((H875-L875)/30.44,1))</f>
        <v>55.7</v>
      </c>
      <c r="N875" s="7" t="str">
        <f aca="false">IF(AND(E875&lt;&gt;"v2008",ISERROR(SEARCH("Villa",B875))),"Commercial-scale","Residential unit")</f>
        <v>Residential unit</v>
      </c>
      <c r="O875" s="7" t="s">
        <v>54</v>
      </c>
    </row>
    <row r="876" customFormat="false" ht="15" hidden="false" customHeight="false" outlineLevel="0" collapsed="false">
      <c r="A876" s="7" t="n">
        <v>10889534</v>
      </c>
      <c r="B876" s="7" t="s">
        <v>466</v>
      </c>
      <c r="C876" s="7" t="s">
        <v>54</v>
      </c>
      <c r="D876" s="7" t="s">
        <v>93</v>
      </c>
      <c r="E876" s="7" t="s">
        <v>467</v>
      </c>
      <c r="F876" s="7" t="s">
        <v>50</v>
      </c>
      <c r="G876" s="7"/>
      <c r="H876" s="13" t="n">
        <v>43046</v>
      </c>
      <c r="I876" s="10" t="n">
        <v>4900</v>
      </c>
      <c r="J876" s="7" t="s">
        <v>106</v>
      </c>
      <c r="K876" s="10" t="n">
        <f aca="false">IF(I876="","",IF(J876="sq ft",ROUND(I876*0.092903,0),I876))</f>
        <v>455</v>
      </c>
      <c r="L876" s="13" t="n">
        <v>41352</v>
      </c>
      <c r="M876" s="14" t="n">
        <f aca="false">IF(OR(H876="",L876=""),"",ROUND((H876-L876)/30.44,1))</f>
        <v>55.7</v>
      </c>
      <c r="N876" s="7" t="str">
        <f aca="false">IF(AND(E876&lt;&gt;"v2008",ISERROR(SEARCH("Villa",B876))),"Commercial-scale","Residential unit")</f>
        <v>Residential unit</v>
      </c>
      <c r="O876" s="7" t="s">
        <v>54</v>
      </c>
    </row>
    <row r="877" customFormat="false" ht="15" hidden="false" customHeight="false" outlineLevel="0" collapsed="false">
      <c r="A877" s="7" t="n">
        <v>10889725</v>
      </c>
      <c r="B877" s="7" t="s">
        <v>466</v>
      </c>
      <c r="C877" s="7" t="s">
        <v>54</v>
      </c>
      <c r="D877" s="7" t="s">
        <v>93</v>
      </c>
      <c r="E877" s="7" t="s">
        <v>467</v>
      </c>
      <c r="F877" s="7" t="s">
        <v>50</v>
      </c>
      <c r="G877" s="7"/>
      <c r="H877" s="13" t="n">
        <v>43046</v>
      </c>
      <c r="I877" s="10" t="n">
        <v>4824</v>
      </c>
      <c r="J877" s="7" t="s">
        <v>106</v>
      </c>
      <c r="K877" s="10" t="n">
        <f aca="false">IF(I877="","",IF(J877="sq ft",ROUND(I877*0.092903,0),I877))</f>
        <v>448</v>
      </c>
      <c r="L877" s="13" t="n">
        <v>41352</v>
      </c>
      <c r="M877" s="14" t="n">
        <f aca="false">IF(OR(H877="",L877=""),"",ROUND((H877-L877)/30.44,1))</f>
        <v>55.7</v>
      </c>
      <c r="N877" s="7" t="str">
        <f aca="false">IF(AND(E877&lt;&gt;"v2008",ISERROR(SEARCH("Villa",B877))),"Commercial-scale","Residential unit")</f>
        <v>Residential unit</v>
      </c>
      <c r="O877" s="7" t="s">
        <v>54</v>
      </c>
    </row>
    <row r="878" customFormat="false" ht="15" hidden="false" customHeight="false" outlineLevel="0" collapsed="false">
      <c r="A878" s="7" t="n">
        <v>10889713</v>
      </c>
      <c r="B878" s="7" t="s">
        <v>466</v>
      </c>
      <c r="C878" s="7" t="s">
        <v>54</v>
      </c>
      <c r="D878" s="7" t="s">
        <v>93</v>
      </c>
      <c r="E878" s="7" t="s">
        <v>467</v>
      </c>
      <c r="F878" s="7" t="s">
        <v>50</v>
      </c>
      <c r="G878" s="7"/>
      <c r="H878" s="13" t="n">
        <v>43046</v>
      </c>
      <c r="I878" s="10" t="n">
        <v>4430</v>
      </c>
      <c r="J878" s="7" t="s">
        <v>106</v>
      </c>
      <c r="K878" s="10" t="n">
        <f aca="false">IF(I878="","",IF(J878="sq ft",ROUND(I878*0.092903,0),I878))</f>
        <v>412</v>
      </c>
      <c r="L878" s="13" t="n">
        <v>41352</v>
      </c>
      <c r="M878" s="14" t="n">
        <f aca="false">IF(OR(H878="",L878=""),"",ROUND((H878-L878)/30.44,1))</f>
        <v>55.7</v>
      </c>
      <c r="N878" s="7" t="str">
        <f aca="false">IF(AND(E878&lt;&gt;"v2008",ISERROR(SEARCH("Villa",B878))),"Commercial-scale","Residential unit")</f>
        <v>Residential unit</v>
      </c>
      <c r="O878" s="7" t="s">
        <v>54</v>
      </c>
    </row>
    <row r="879" customFormat="false" ht="15" hidden="false" customHeight="false" outlineLevel="0" collapsed="false">
      <c r="A879" s="7" t="n">
        <v>10889712</v>
      </c>
      <c r="B879" s="7" t="s">
        <v>466</v>
      </c>
      <c r="C879" s="7" t="s">
        <v>54</v>
      </c>
      <c r="D879" s="7" t="s">
        <v>93</v>
      </c>
      <c r="E879" s="7" t="s">
        <v>467</v>
      </c>
      <c r="F879" s="7" t="s">
        <v>50</v>
      </c>
      <c r="G879" s="7"/>
      <c r="H879" s="13" t="n">
        <v>43046</v>
      </c>
      <c r="I879" s="10" t="n">
        <v>4430</v>
      </c>
      <c r="J879" s="7" t="s">
        <v>106</v>
      </c>
      <c r="K879" s="10" t="n">
        <f aca="false">IF(I879="","",IF(J879="sq ft",ROUND(I879*0.092903,0),I879))</f>
        <v>412</v>
      </c>
      <c r="L879" s="13" t="n">
        <v>41352</v>
      </c>
      <c r="M879" s="14" t="n">
        <f aca="false">IF(OR(H879="",L879=""),"",ROUND((H879-L879)/30.44,1))</f>
        <v>55.7</v>
      </c>
      <c r="N879" s="7" t="str">
        <f aca="false">IF(AND(E879&lt;&gt;"v2008",ISERROR(SEARCH("Villa",B879))),"Commercial-scale","Residential unit")</f>
        <v>Residential unit</v>
      </c>
      <c r="O879" s="7" t="s">
        <v>54</v>
      </c>
    </row>
    <row r="880" customFormat="false" ht="15" hidden="false" customHeight="false" outlineLevel="0" collapsed="false">
      <c r="A880" s="7" t="n">
        <v>10889711</v>
      </c>
      <c r="B880" s="7" t="s">
        <v>466</v>
      </c>
      <c r="C880" s="7" t="s">
        <v>54</v>
      </c>
      <c r="D880" s="7" t="s">
        <v>93</v>
      </c>
      <c r="E880" s="7" t="s">
        <v>467</v>
      </c>
      <c r="F880" s="7" t="s">
        <v>50</v>
      </c>
      <c r="G880" s="7"/>
      <c r="H880" s="13" t="n">
        <v>43046</v>
      </c>
      <c r="I880" s="10" t="n">
        <v>4430</v>
      </c>
      <c r="J880" s="7" t="s">
        <v>106</v>
      </c>
      <c r="K880" s="10" t="n">
        <f aca="false">IF(I880="","",IF(J880="sq ft",ROUND(I880*0.092903,0),I880))</f>
        <v>412</v>
      </c>
      <c r="L880" s="13" t="n">
        <v>41352</v>
      </c>
      <c r="M880" s="14" t="n">
        <f aca="false">IF(OR(H880="",L880=""),"",ROUND((H880-L880)/30.44,1))</f>
        <v>55.7</v>
      </c>
      <c r="N880" s="7" t="str">
        <f aca="false">IF(AND(E880&lt;&gt;"v2008",ISERROR(SEARCH("Villa",B880))),"Commercial-scale","Residential unit")</f>
        <v>Residential unit</v>
      </c>
      <c r="O880" s="7" t="s">
        <v>54</v>
      </c>
    </row>
    <row r="881" customFormat="false" ht="15" hidden="false" customHeight="false" outlineLevel="0" collapsed="false">
      <c r="A881" s="7" t="n">
        <v>10889710</v>
      </c>
      <c r="B881" s="7" t="s">
        <v>466</v>
      </c>
      <c r="C881" s="7" t="s">
        <v>54</v>
      </c>
      <c r="D881" s="7" t="s">
        <v>93</v>
      </c>
      <c r="E881" s="7" t="s">
        <v>467</v>
      </c>
      <c r="F881" s="7" t="s">
        <v>50</v>
      </c>
      <c r="G881" s="7"/>
      <c r="H881" s="13" t="n">
        <v>43046</v>
      </c>
      <c r="I881" s="10" t="n">
        <v>4430</v>
      </c>
      <c r="J881" s="7" t="s">
        <v>106</v>
      </c>
      <c r="K881" s="10" t="n">
        <f aca="false">IF(I881="","",IF(J881="sq ft",ROUND(I881*0.092903,0),I881))</f>
        <v>412</v>
      </c>
      <c r="L881" s="13" t="n">
        <v>41352</v>
      </c>
      <c r="M881" s="14" t="n">
        <f aca="false">IF(OR(H881="",L881=""),"",ROUND((H881-L881)/30.44,1))</f>
        <v>55.7</v>
      </c>
      <c r="N881" s="7" t="str">
        <f aca="false">IF(AND(E881&lt;&gt;"v2008",ISERROR(SEARCH("Villa",B881))),"Commercial-scale","Residential unit")</f>
        <v>Residential unit</v>
      </c>
      <c r="O881" s="7" t="s">
        <v>54</v>
      </c>
    </row>
    <row r="882" customFormat="false" ht="15" hidden="false" customHeight="false" outlineLevel="0" collapsed="false">
      <c r="A882" s="7" t="n">
        <v>10889698</v>
      </c>
      <c r="B882" s="7" t="s">
        <v>466</v>
      </c>
      <c r="C882" s="7" t="s">
        <v>54</v>
      </c>
      <c r="D882" s="7" t="s">
        <v>93</v>
      </c>
      <c r="E882" s="7" t="s">
        <v>467</v>
      </c>
      <c r="F882" s="7" t="s">
        <v>50</v>
      </c>
      <c r="G882" s="7"/>
      <c r="H882" s="13" t="n">
        <v>43046</v>
      </c>
      <c r="I882" s="10" t="n">
        <v>4900</v>
      </c>
      <c r="J882" s="7" t="s">
        <v>106</v>
      </c>
      <c r="K882" s="10" t="n">
        <f aca="false">IF(I882="","",IF(J882="sq ft",ROUND(I882*0.092903,0),I882))</f>
        <v>455</v>
      </c>
      <c r="L882" s="13" t="n">
        <v>41352</v>
      </c>
      <c r="M882" s="14" t="n">
        <f aca="false">IF(OR(H882="",L882=""),"",ROUND((H882-L882)/30.44,1))</f>
        <v>55.7</v>
      </c>
      <c r="N882" s="7" t="str">
        <f aca="false">IF(AND(E882&lt;&gt;"v2008",ISERROR(SEARCH("Villa",B882))),"Commercial-scale","Residential unit")</f>
        <v>Residential unit</v>
      </c>
      <c r="O882" s="7" t="s">
        <v>54</v>
      </c>
    </row>
    <row r="883" customFormat="false" ht="15" hidden="false" customHeight="false" outlineLevel="0" collapsed="false">
      <c r="A883" s="7" t="n">
        <v>10889696</v>
      </c>
      <c r="B883" s="7" t="s">
        <v>466</v>
      </c>
      <c r="C883" s="7" t="s">
        <v>54</v>
      </c>
      <c r="D883" s="7" t="s">
        <v>93</v>
      </c>
      <c r="E883" s="7" t="s">
        <v>467</v>
      </c>
      <c r="F883" s="7" t="s">
        <v>50</v>
      </c>
      <c r="G883" s="7"/>
      <c r="H883" s="13" t="n">
        <v>43046</v>
      </c>
      <c r="I883" s="10" t="n">
        <v>4171</v>
      </c>
      <c r="J883" s="7" t="s">
        <v>106</v>
      </c>
      <c r="K883" s="10" t="n">
        <f aca="false">IF(I883="","",IF(J883="sq ft",ROUND(I883*0.092903,0),I883))</f>
        <v>387</v>
      </c>
      <c r="L883" s="13" t="n">
        <v>41352</v>
      </c>
      <c r="M883" s="14" t="n">
        <f aca="false">IF(OR(H883="",L883=""),"",ROUND((H883-L883)/30.44,1))</f>
        <v>55.7</v>
      </c>
      <c r="N883" s="7" t="str">
        <f aca="false">IF(AND(E883&lt;&gt;"v2008",ISERROR(SEARCH("Villa",B883))),"Commercial-scale","Residential unit")</f>
        <v>Residential unit</v>
      </c>
      <c r="O883" s="7" t="s">
        <v>54</v>
      </c>
    </row>
    <row r="884" customFormat="false" ht="15" hidden="false" customHeight="false" outlineLevel="0" collapsed="false">
      <c r="A884" s="7" t="n">
        <v>10889729</v>
      </c>
      <c r="B884" s="7" t="s">
        <v>466</v>
      </c>
      <c r="C884" s="7" t="s">
        <v>54</v>
      </c>
      <c r="D884" s="7" t="s">
        <v>93</v>
      </c>
      <c r="E884" s="7" t="s">
        <v>467</v>
      </c>
      <c r="F884" s="7" t="s">
        <v>50</v>
      </c>
      <c r="G884" s="7"/>
      <c r="H884" s="13" t="n">
        <v>43046</v>
      </c>
      <c r="I884" s="10" t="n">
        <v>4171</v>
      </c>
      <c r="J884" s="7" t="s">
        <v>106</v>
      </c>
      <c r="K884" s="10" t="n">
        <f aca="false">IF(I884="","",IF(J884="sq ft",ROUND(I884*0.092903,0),I884))</f>
        <v>387</v>
      </c>
      <c r="L884" s="13" t="n">
        <v>41352</v>
      </c>
      <c r="M884" s="14" t="n">
        <f aca="false">IF(OR(H884="",L884=""),"",ROUND((H884-L884)/30.44,1))</f>
        <v>55.7</v>
      </c>
      <c r="N884" s="7" t="str">
        <f aca="false">IF(AND(E884&lt;&gt;"v2008",ISERROR(SEARCH("Villa",B884))),"Commercial-scale","Residential unit")</f>
        <v>Residential unit</v>
      </c>
      <c r="O884" s="7" t="s">
        <v>54</v>
      </c>
    </row>
    <row r="885" customFormat="false" ht="15" hidden="false" customHeight="false" outlineLevel="0" collapsed="false">
      <c r="A885" s="7" t="n">
        <v>10889336</v>
      </c>
      <c r="B885" s="7" t="s">
        <v>466</v>
      </c>
      <c r="C885" s="7" t="s">
        <v>54</v>
      </c>
      <c r="D885" s="7" t="s">
        <v>93</v>
      </c>
      <c r="E885" s="7" t="s">
        <v>467</v>
      </c>
      <c r="F885" s="7" t="s">
        <v>50</v>
      </c>
      <c r="G885" s="7"/>
      <c r="H885" s="13" t="n">
        <v>43046</v>
      </c>
      <c r="I885" s="10" t="n">
        <v>4833</v>
      </c>
      <c r="J885" s="7" t="s">
        <v>106</v>
      </c>
      <c r="K885" s="10" t="n">
        <f aca="false">IF(I885="","",IF(J885="sq ft",ROUND(I885*0.092903,0),I885))</f>
        <v>449</v>
      </c>
      <c r="L885" s="13" t="n">
        <v>41352</v>
      </c>
      <c r="M885" s="14" t="n">
        <f aca="false">IF(OR(H885="",L885=""),"",ROUND((H885-L885)/30.44,1))</f>
        <v>55.7</v>
      </c>
      <c r="N885" s="7" t="str">
        <f aca="false">IF(AND(E885&lt;&gt;"v2008",ISERROR(SEARCH("Villa",B885))),"Commercial-scale","Residential unit")</f>
        <v>Residential unit</v>
      </c>
      <c r="O885" s="7" t="s">
        <v>54</v>
      </c>
    </row>
    <row r="886" customFormat="false" ht="15" hidden="false" customHeight="false" outlineLevel="0" collapsed="false">
      <c r="A886" s="7" t="n">
        <v>10889320</v>
      </c>
      <c r="B886" s="7" t="s">
        <v>466</v>
      </c>
      <c r="C886" s="7" t="s">
        <v>54</v>
      </c>
      <c r="D886" s="7" t="s">
        <v>93</v>
      </c>
      <c r="E886" s="7" t="s">
        <v>467</v>
      </c>
      <c r="F886" s="7" t="s">
        <v>50</v>
      </c>
      <c r="G886" s="7"/>
      <c r="H886" s="13" t="n">
        <v>43046</v>
      </c>
      <c r="I886" s="10" t="n">
        <v>4833</v>
      </c>
      <c r="J886" s="7" t="s">
        <v>106</v>
      </c>
      <c r="K886" s="10" t="n">
        <f aca="false">IF(I886="","",IF(J886="sq ft",ROUND(I886*0.092903,0),I886))</f>
        <v>449</v>
      </c>
      <c r="L886" s="13" t="n">
        <v>41352</v>
      </c>
      <c r="M886" s="14" t="n">
        <f aca="false">IF(OR(H886="",L886=""),"",ROUND((H886-L886)/30.44,1))</f>
        <v>55.7</v>
      </c>
      <c r="N886" s="7" t="str">
        <f aca="false">IF(AND(E886&lt;&gt;"v2008",ISERROR(SEARCH("Villa",B886))),"Commercial-scale","Residential unit")</f>
        <v>Residential unit</v>
      </c>
      <c r="O886" s="7" t="s">
        <v>54</v>
      </c>
    </row>
    <row r="887" customFormat="false" ht="15" hidden="false" customHeight="false" outlineLevel="0" collapsed="false">
      <c r="A887" s="7" t="n">
        <v>10889315</v>
      </c>
      <c r="B887" s="7" t="s">
        <v>466</v>
      </c>
      <c r="C887" s="7" t="s">
        <v>54</v>
      </c>
      <c r="D887" s="7" t="s">
        <v>93</v>
      </c>
      <c r="E887" s="7" t="s">
        <v>467</v>
      </c>
      <c r="F887" s="7" t="s">
        <v>50</v>
      </c>
      <c r="G887" s="7"/>
      <c r="H887" s="13" t="n">
        <v>43046</v>
      </c>
      <c r="I887" s="10" t="n">
        <v>4833</v>
      </c>
      <c r="J887" s="7" t="s">
        <v>106</v>
      </c>
      <c r="K887" s="10" t="n">
        <f aca="false">IF(I887="","",IF(J887="sq ft",ROUND(I887*0.092903,0),I887))</f>
        <v>449</v>
      </c>
      <c r="L887" s="13" t="n">
        <v>41352</v>
      </c>
      <c r="M887" s="14" t="n">
        <f aca="false">IF(OR(H887="",L887=""),"",ROUND((H887-L887)/30.44,1))</f>
        <v>55.7</v>
      </c>
      <c r="N887" s="7" t="str">
        <f aca="false">IF(AND(E887&lt;&gt;"v2008",ISERROR(SEARCH("Villa",B887))),"Commercial-scale","Residential unit")</f>
        <v>Residential unit</v>
      </c>
      <c r="O887" s="7" t="s">
        <v>54</v>
      </c>
    </row>
    <row r="888" customFormat="false" ht="15" hidden="false" customHeight="false" outlineLevel="0" collapsed="false">
      <c r="A888" s="7" t="n">
        <v>10889528</v>
      </c>
      <c r="B888" s="7" t="s">
        <v>466</v>
      </c>
      <c r="C888" s="7" t="s">
        <v>54</v>
      </c>
      <c r="D888" s="7" t="s">
        <v>93</v>
      </c>
      <c r="E888" s="7" t="s">
        <v>467</v>
      </c>
      <c r="F888" s="7" t="s">
        <v>50</v>
      </c>
      <c r="G888" s="7"/>
      <c r="H888" s="13" t="n">
        <v>43046</v>
      </c>
      <c r="I888" s="10" t="n">
        <v>4824</v>
      </c>
      <c r="J888" s="7" t="s">
        <v>106</v>
      </c>
      <c r="K888" s="10" t="n">
        <f aca="false">IF(I888="","",IF(J888="sq ft",ROUND(I888*0.092903,0),I888))</f>
        <v>448</v>
      </c>
      <c r="L888" s="13" t="n">
        <v>41352</v>
      </c>
      <c r="M888" s="14" t="n">
        <f aca="false">IF(OR(H888="",L888=""),"",ROUND((H888-L888)/30.44,1))</f>
        <v>55.7</v>
      </c>
      <c r="N888" s="7" t="str">
        <f aca="false">IF(AND(E888&lt;&gt;"v2008",ISERROR(SEARCH("Villa",B888))),"Commercial-scale","Residential unit")</f>
        <v>Residential unit</v>
      </c>
      <c r="O888" s="7" t="s">
        <v>54</v>
      </c>
    </row>
    <row r="889" customFormat="false" ht="15" hidden="false" customHeight="false" outlineLevel="0" collapsed="false">
      <c r="A889" s="7" t="n">
        <v>10889738</v>
      </c>
      <c r="B889" s="7" t="s">
        <v>466</v>
      </c>
      <c r="C889" s="7" t="s">
        <v>54</v>
      </c>
      <c r="D889" s="7" t="s">
        <v>93</v>
      </c>
      <c r="E889" s="7" t="s">
        <v>467</v>
      </c>
      <c r="F889" s="7" t="s">
        <v>50</v>
      </c>
      <c r="G889" s="7"/>
      <c r="H889" s="13" t="n">
        <v>43046</v>
      </c>
      <c r="I889" s="10" t="n">
        <v>4430</v>
      </c>
      <c r="J889" s="7" t="s">
        <v>106</v>
      </c>
      <c r="K889" s="10" t="n">
        <f aca="false">IF(I889="","",IF(J889="sq ft",ROUND(I889*0.092903,0),I889))</f>
        <v>412</v>
      </c>
      <c r="L889" s="13" t="n">
        <v>41352</v>
      </c>
      <c r="M889" s="14" t="n">
        <f aca="false">IF(OR(H889="",L889=""),"",ROUND((H889-L889)/30.44,1))</f>
        <v>55.7</v>
      </c>
      <c r="N889" s="7" t="str">
        <f aca="false">IF(AND(E889&lt;&gt;"v2008",ISERROR(SEARCH("Villa",B889))),"Commercial-scale","Residential unit")</f>
        <v>Residential unit</v>
      </c>
      <c r="O889" s="7" t="s">
        <v>54</v>
      </c>
    </row>
    <row r="890" customFormat="false" ht="15" hidden="false" customHeight="false" outlineLevel="0" collapsed="false">
      <c r="A890" s="7" t="n">
        <v>10889355</v>
      </c>
      <c r="B890" s="7" t="s">
        <v>466</v>
      </c>
      <c r="C890" s="7" t="s">
        <v>54</v>
      </c>
      <c r="D890" s="7" t="s">
        <v>93</v>
      </c>
      <c r="E890" s="7" t="s">
        <v>467</v>
      </c>
      <c r="F890" s="7" t="s">
        <v>50</v>
      </c>
      <c r="G890" s="7"/>
      <c r="H890" s="13" t="n">
        <v>43046</v>
      </c>
      <c r="I890" s="10" t="n">
        <v>4430</v>
      </c>
      <c r="J890" s="7" t="s">
        <v>106</v>
      </c>
      <c r="K890" s="10" t="n">
        <f aca="false">IF(I890="","",IF(J890="sq ft",ROUND(I890*0.092903,0),I890))</f>
        <v>412</v>
      </c>
      <c r="L890" s="13" t="n">
        <v>41352</v>
      </c>
      <c r="M890" s="14" t="n">
        <f aca="false">IF(OR(H890="",L890=""),"",ROUND((H890-L890)/30.44,1))</f>
        <v>55.7</v>
      </c>
      <c r="N890" s="7" t="str">
        <f aca="false">IF(AND(E890&lt;&gt;"v2008",ISERROR(SEARCH("Villa",B890))),"Commercial-scale","Residential unit")</f>
        <v>Residential unit</v>
      </c>
      <c r="O890" s="7" t="s">
        <v>54</v>
      </c>
    </row>
    <row r="891" customFormat="false" ht="15" hidden="false" customHeight="false" outlineLevel="0" collapsed="false">
      <c r="A891" s="7" t="n">
        <v>10889749</v>
      </c>
      <c r="B891" s="7" t="s">
        <v>466</v>
      </c>
      <c r="C891" s="7" t="s">
        <v>54</v>
      </c>
      <c r="D891" s="7" t="s">
        <v>93</v>
      </c>
      <c r="E891" s="7" t="s">
        <v>467</v>
      </c>
      <c r="F891" s="7" t="s">
        <v>50</v>
      </c>
      <c r="G891" s="7"/>
      <c r="H891" s="13" t="n">
        <v>43046</v>
      </c>
      <c r="I891" s="10" t="n">
        <v>4591</v>
      </c>
      <c r="J891" s="7" t="s">
        <v>106</v>
      </c>
      <c r="K891" s="10" t="n">
        <f aca="false">IF(I891="","",IF(J891="sq ft",ROUND(I891*0.092903,0),I891))</f>
        <v>427</v>
      </c>
      <c r="L891" s="13" t="n">
        <v>41352</v>
      </c>
      <c r="M891" s="14" t="n">
        <f aca="false">IF(OR(H891="",L891=""),"",ROUND((H891-L891)/30.44,1))</f>
        <v>55.7</v>
      </c>
      <c r="N891" s="7" t="str">
        <f aca="false">IF(AND(E891&lt;&gt;"v2008",ISERROR(SEARCH("Villa",B891))),"Commercial-scale","Residential unit")</f>
        <v>Residential unit</v>
      </c>
      <c r="O891" s="7" t="s">
        <v>54</v>
      </c>
    </row>
    <row r="892" customFormat="false" ht="15" hidden="false" customHeight="false" outlineLevel="0" collapsed="false">
      <c r="A892" s="7" t="n">
        <v>10889751</v>
      </c>
      <c r="B892" s="7" t="s">
        <v>466</v>
      </c>
      <c r="C892" s="7" t="s">
        <v>54</v>
      </c>
      <c r="D892" s="7" t="s">
        <v>93</v>
      </c>
      <c r="E892" s="7" t="s">
        <v>467</v>
      </c>
      <c r="F892" s="7" t="s">
        <v>50</v>
      </c>
      <c r="G892" s="7"/>
      <c r="H892" s="13" t="n">
        <v>43046</v>
      </c>
      <c r="I892" s="10" t="n">
        <v>4591</v>
      </c>
      <c r="J892" s="7" t="s">
        <v>106</v>
      </c>
      <c r="K892" s="10" t="n">
        <f aca="false">IF(I892="","",IF(J892="sq ft",ROUND(I892*0.092903,0),I892))</f>
        <v>427</v>
      </c>
      <c r="L892" s="13" t="n">
        <v>41352</v>
      </c>
      <c r="M892" s="14" t="n">
        <f aca="false">IF(OR(H892="",L892=""),"",ROUND((H892-L892)/30.44,1))</f>
        <v>55.7</v>
      </c>
      <c r="N892" s="7" t="str">
        <f aca="false">IF(AND(E892&lt;&gt;"v2008",ISERROR(SEARCH("Villa",B892))),"Commercial-scale","Residential unit")</f>
        <v>Residential unit</v>
      </c>
      <c r="O892" s="7" t="s">
        <v>54</v>
      </c>
    </row>
    <row r="893" customFormat="false" ht="15" hidden="false" customHeight="false" outlineLevel="0" collapsed="false">
      <c r="A893" s="7" t="n">
        <v>10889761</v>
      </c>
      <c r="B893" s="7" t="s">
        <v>466</v>
      </c>
      <c r="C893" s="7" t="s">
        <v>54</v>
      </c>
      <c r="D893" s="7" t="s">
        <v>93</v>
      </c>
      <c r="E893" s="7" t="s">
        <v>467</v>
      </c>
      <c r="F893" s="7" t="s">
        <v>50</v>
      </c>
      <c r="G893" s="7"/>
      <c r="H893" s="13" t="n">
        <v>43046</v>
      </c>
      <c r="I893" s="10" t="n">
        <v>2028</v>
      </c>
      <c r="J893" s="7" t="s">
        <v>106</v>
      </c>
      <c r="K893" s="10" t="n">
        <f aca="false">IF(I893="","",IF(J893="sq ft",ROUND(I893*0.092903,0),I893))</f>
        <v>188</v>
      </c>
      <c r="L893" s="13" t="n">
        <v>41352</v>
      </c>
      <c r="M893" s="14" t="n">
        <f aca="false">IF(OR(H893="",L893=""),"",ROUND((H893-L893)/30.44,1))</f>
        <v>55.7</v>
      </c>
      <c r="N893" s="7" t="str">
        <f aca="false">IF(AND(E893&lt;&gt;"v2008",ISERROR(SEARCH("Villa",B893))),"Commercial-scale","Residential unit")</f>
        <v>Residential unit</v>
      </c>
      <c r="O893" s="7" t="s">
        <v>54</v>
      </c>
    </row>
    <row r="894" customFormat="false" ht="15" hidden="false" customHeight="false" outlineLevel="0" collapsed="false">
      <c r="A894" s="7" t="n">
        <v>10889789</v>
      </c>
      <c r="B894" s="7" t="s">
        <v>466</v>
      </c>
      <c r="C894" s="7" t="s">
        <v>54</v>
      </c>
      <c r="D894" s="7" t="s">
        <v>93</v>
      </c>
      <c r="E894" s="7" t="s">
        <v>467</v>
      </c>
      <c r="F894" s="7" t="s">
        <v>50</v>
      </c>
      <c r="G894" s="7"/>
      <c r="H894" s="13" t="n">
        <v>43046</v>
      </c>
      <c r="I894" s="10" t="n">
        <v>2474</v>
      </c>
      <c r="J894" s="7" t="s">
        <v>106</v>
      </c>
      <c r="K894" s="10" t="n">
        <f aca="false">IF(I894="","",IF(J894="sq ft",ROUND(I894*0.092903,0),I894))</f>
        <v>230</v>
      </c>
      <c r="L894" s="13" t="n">
        <v>41352</v>
      </c>
      <c r="M894" s="14" t="n">
        <f aca="false">IF(OR(H894="",L894=""),"",ROUND((H894-L894)/30.44,1))</f>
        <v>55.7</v>
      </c>
      <c r="N894" s="7" t="str">
        <f aca="false">IF(AND(E894&lt;&gt;"v2008",ISERROR(SEARCH("Villa",B894))),"Commercial-scale","Residential unit")</f>
        <v>Residential unit</v>
      </c>
      <c r="O894" s="7" t="s">
        <v>54</v>
      </c>
    </row>
    <row r="895" customFormat="false" ht="15" hidden="false" customHeight="false" outlineLevel="0" collapsed="false">
      <c r="A895" s="7" t="n">
        <v>10889797</v>
      </c>
      <c r="B895" s="7" t="s">
        <v>466</v>
      </c>
      <c r="C895" s="7" t="s">
        <v>54</v>
      </c>
      <c r="D895" s="7" t="s">
        <v>93</v>
      </c>
      <c r="E895" s="7" t="s">
        <v>467</v>
      </c>
      <c r="F895" s="7" t="s">
        <v>50</v>
      </c>
      <c r="G895" s="7"/>
      <c r="H895" s="13" t="n">
        <v>43046</v>
      </c>
      <c r="I895" s="10" t="n">
        <v>2028</v>
      </c>
      <c r="J895" s="7" t="s">
        <v>106</v>
      </c>
      <c r="K895" s="10" t="n">
        <f aca="false">IF(I895="","",IF(J895="sq ft",ROUND(I895*0.092903,0),I895))</f>
        <v>188</v>
      </c>
      <c r="L895" s="13" t="n">
        <v>41352</v>
      </c>
      <c r="M895" s="14" t="n">
        <f aca="false">IF(OR(H895="",L895=""),"",ROUND((H895-L895)/30.44,1))</f>
        <v>55.7</v>
      </c>
      <c r="N895" s="7" t="str">
        <f aca="false">IF(AND(E895&lt;&gt;"v2008",ISERROR(SEARCH("Villa",B895))),"Commercial-scale","Residential unit")</f>
        <v>Residential unit</v>
      </c>
      <c r="O895" s="7" t="s">
        <v>54</v>
      </c>
    </row>
    <row r="896" customFormat="false" ht="15" hidden="false" customHeight="false" outlineLevel="0" collapsed="false">
      <c r="A896" s="7" t="n">
        <v>10889799</v>
      </c>
      <c r="B896" s="7" t="s">
        <v>466</v>
      </c>
      <c r="C896" s="7" t="s">
        <v>54</v>
      </c>
      <c r="D896" s="7" t="s">
        <v>93</v>
      </c>
      <c r="E896" s="7" t="s">
        <v>467</v>
      </c>
      <c r="F896" s="7" t="s">
        <v>50</v>
      </c>
      <c r="G896" s="7"/>
      <c r="H896" s="13" t="n">
        <v>43046</v>
      </c>
      <c r="I896" s="10" t="n">
        <v>2474</v>
      </c>
      <c r="J896" s="7" t="s">
        <v>106</v>
      </c>
      <c r="K896" s="10" t="n">
        <f aca="false">IF(I896="","",IF(J896="sq ft",ROUND(I896*0.092903,0),I896))</f>
        <v>230</v>
      </c>
      <c r="L896" s="13" t="n">
        <v>41352</v>
      </c>
      <c r="M896" s="14" t="n">
        <f aca="false">IF(OR(H896="",L896=""),"",ROUND((H896-L896)/30.44,1))</f>
        <v>55.7</v>
      </c>
      <c r="N896" s="7" t="str">
        <f aca="false">IF(AND(E896&lt;&gt;"v2008",ISERROR(SEARCH("Villa",B896))),"Commercial-scale","Residential unit")</f>
        <v>Residential unit</v>
      </c>
      <c r="O896" s="7" t="s">
        <v>54</v>
      </c>
    </row>
    <row r="897" customFormat="false" ht="15" hidden="false" customHeight="false" outlineLevel="0" collapsed="false">
      <c r="A897" s="7" t="n">
        <v>10889801</v>
      </c>
      <c r="B897" s="7" t="s">
        <v>466</v>
      </c>
      <c r="C897" s="7" t="s">
        <v>54</v>
      </c>
      <c r="D897" s="7" t="s">
        <v>93</v>
      </c>
      <c r="E897" s="7" t="s">
        <v>467</v>
      </c>
      <c r="F897" s="7" t="s">
        <v>50</v>
      </c>
      <c r="G897" s="7"/>
      <c r="H897" s="13" t="n">
        <v>43046</v>
      </c>
      <c r="I897" s="10" t="n">
        <v>2028</v>
      </c>
      <c r="J897" s="7" t="s">
        <v>106</v>
      </c>
      <c r="K897" s="10" t="n">
        <f aca="false">IF(I897="","",IF(J897="sq ft",ROUND(I897*0.092903,0),I897))</f>
        <v>188</v>
      </c>
      <c r="L897" s="13" t="n">
        <v>41352</v>
      </c>
      <c r="M897" s="14" t="n">
        <f aca="false">IF(OR(H897="",L897=""),"",ROUND((H897-L897)/30.44,1))</f>
        <v>55.7</v>
      </c>
      <c r="N897" s="7" t="str">
        <f aca="false">IF(AND(E897&lt;&gt;"v2008",ISERROR(SEARCH("Villa",B897))),"Commercial-scale","Residential unit")</f>
        <v>Residential unit</v>
      </c>
      <c r="O897" s="7" t="s">
        <v>54</v>
      </c>
    </row>
    <row r="898" customFormat="false" ht="15" hidden="false" customHeight="false" outlineLevel="0" collapsed="false">
      <c r="A898" s="7" t="n">
        <v>10889807</v>
      </c>
      <c r="B898" s="7" t="s">
        <v>466</v>
      </c>
      <c r="C898" s="7" t="s">
        <v>54</v>
      </c>
      <c r="D898" s="7" t="s">
        <v>93</v>
      </c>
      <c r="E898" s="7" t="s">
        <v>467</v>
      </c>
      <c r="F898" s="7" t="s">
        <v>50</v>
      </c>
      <c r="G898" s="7"/>
      <c r="H898" s="13" t="n">
        <v>43046</v>
      </c>
      <c r="I898" s="10" t="n">
        <v>2474</v>
      </c>
      <c r="J898" s="7" t="s">
        <v>106</v>
      </c>
      <c r="K898" s="10" t="n">
        <f aca="false">IF(I898="","",IF(J898="sq ft",ROUND(I898*0.092903,0),I898))</f>
        <v>230</v>
      </c>
      <c r="L898" s="13" t="n">
        <v>41352</v>
      </c>
      <c r="M898" s="14" t="n">
        <f aca="false">IF(OR(H898="",L898=""),"",ROUND((H898-L898)/30.44,1))</f>
        <v>55.7</v>
      </c>
      <c r="N898" s="7" t="str">
        <f aca="false">IF(AND(E898&lt;&gt;"v2008",ISERROR(SEARCH("Villa",B898))),"Commercial-scale","Residential unit")</f>
        <v>Residential unit</v>
      </c>
      <c r="O898" s="7" t="s">
        <v>54</v>
      </c>
    </row>
    <row r="899" customFormat="false" ht="15" hidden="false" customHeight="false" outlineLevel="0" collapsed="false">
      <c r="A899" s="7" t="n">
        <v>10889837</v>
      </c>
      <c r="B899" s="7" t="s">
        <v>466</v>
      </c>
      <c r="C899" s="7" t="s">
        <v>54</v>
      </c>
      <c r="D899" s="7" t="s">
        <v>93</v>
      </c>
      <c r="E899" s="7" t="s">
        <v>467</v>
      </c>
      <c r="F899" s="7" t="s">
        <v>50</v>
      </c>
      <c r="G899" s="7"/>
      <c r="H899" s="13" t="n">
        <v>43046</v>
      </c>
      <c r="I899" s="10" t="n">
        <v>2646</v>
      </c>
      <c r="J899" s="7" t="s">
        <v>106</v>
      </c>
      <c r="K899" s="10" t="n">
        <f aca="false">IF(I899="","",IF(J899="sq ft",ROUND(I899*0.092903,0),I899))</f>
        <v>246</v>
      </c>
      <c r="L899" s="13" t="n">
        <v>41352</v>
      </c>
      <c r="M899" s="14" t="n">
        <f aca="false">IF(OR(H899="",L899=""),"",ROUND((H899-L899)/30.44,1))</f>
        <v>55.7</v>
      </c>
      <c r="N899" s="7" t="str">
        <f aca="false">IF(AND(E899&lt;&gt;"v2008",ISERROR(SEARCH("Villa",B899))),"Commercial-scale","Residential unit")</f>
        <v>Residential unit</v>
      </c>
      <c r="O899" s="7" t="s">
        <v>54</v>
      </c>
    </row>
    <row r="900" customFormat="false" ht="15" hidden="false" customHeight="false" outlineLevel="0" collapsed="false">
      <c r="A900" s="7" t="n">
        <v>10889842</v>
      </c>
      <c r="B900" s="7" t="s">
        <v>466</v>
      </c>
      <c r="C900" s="7" t="s">
        <v>54</v>
      </c>
      <c r="D900" s="7" t="s">
        <v>93</v>
      </c>
      <c r="E900" s="7" t="s">
        <v>467</v>
      </c>
      <c r="F900" s="7" t="s">
        <v>50</v>
      </c>
      <c r="G900" s="7"/>
      <c r="H900" s="13" t="n">
        <v>43046</v>
      </c>
      <c r="I900" s="10" t="n">
        <v>2646</v>
      </c>
      <c r="J900" s="7" t="s">
        <v>106</v>
      </c>
      <c r="K900" s="10" t="n">
        <f aca="false">IF(I900="","",IF(J900="sq ft",ROUND(I900*0.092903,0),I900))</f>
        <v>246</v>
      </c>
      <c r="L900" s="13" t="n">
        <v>41352</v>
      </c>
      <c r="M900" s="14" t="n">
        <f aca="false">IF(OR(H900="",L900=""),"",ROUND((H900-L900)/30.44,1))</f>
        <v>55.7</v>
      </c>
      <c r="N900" s="7" t="str">
        <f aca="false">IF(AND(E900&lt;&gt;"v2008",ISERROR(SEARCH("Villa",B900))),"Commercial-scale","Residential unit")</f>
        <v>Residential unit</v>
      </c>
      <c r="O900" s="7" t="s">
        <v>54</v>
      </c>
    </row>
    <row r="901" customFormat="false" ht="15" hidden="false" customHeight="false" outlineLevel="0" collapsed="false">
      <c r="A901" s="7" t="n">
        <v>10889868</v>
      </c>
      <c r="B901" s="7" t="s">
        <v>466</v>
      </c>
      <c r="C901" s="7" t="s">
        <v>54</v>
      </c>
      <c r="D901" s="7" t="s">
        <v>93</v>
      </c>
      <c r="E901" s="7" t="s">
        <v>467</v>
      </c>
      <c r="F901" s="7" t="s">
        <v>50</v>
      </c>
      <c r="G901" s="7"/>
      <c r="H901" s="13" t="n">
        <v>43046</v>
      </c>
      <c r="I901" s="10" t="n">
        <v>2646</v>
      </c>
      <c r="J901" s="7" t="s">
        <v>106</v>
      </c>
      <c r="K901" s="10" t="n">
        <f aca="false">IF(I901="","",IF(J901="sq ft",ROUND(I901*0.092903,0),I901))</f>
        <v>246</v>
      </c>
      <c r="L901" s="13" t="n">
        <v>41352</v>
      </c>
      <c r="M901" s="14" t="n">
        <f aca="false">IF(OR(H901="",L901=""),"",ROUND((H901-L901)/30.44,1))</f>
        <v>55.7</v>
      </c>
      <c r="N901" s="7" t="str">
        <f aca="false">IF(AND(E901&lt;&gt;"v2008",ISERROR(SEARCH("Villa",B901))),"Commercial-scale","Residential unit")</f>
        <v>Residential unit</v>
      </c>
      <c r="O901" s="7" t="s">
        <v>54</v>
      </c>
    </row>
    <row r="902" customFormat="false" ht="15" hidden="false" customHeight="false" outlineLevel="0" collapsed="false">
      <c r="A902" s="7" t="n">
        <v>10889314</v>
      </c>
      <c r="B902" s="7" t="s">
        <v>466</v>
      </c>
      <c r="C902" s="7" t="s">
        <v>54</v>
      </c>
      <c r="D902" s="7" t="s">
        <v>93</v>
      </c>
      <c r="E902" s="7" t="s">
        <v>467</v>
      </c>
      <c r="F902" s="7" t="s">
        <v>50</v>
      </c>
      <c r="G902" s="7"/>
      <c r="H902" s="13" t="n">
        <v>43046</v>
      </c>
      <c r="I902" s="10" t="n">
        <v>4824</v>
      </c>
      <c r="J902" s="7" t="s">
        <v>106</v>
      </c>
      <c r="K902" s="10" t="n">
        <f aca="false">IF(I902="","",IF(J902="sq ft",ROUND(I902*0.092903,0),I902))</f>
        <v>448</v>
      </c>
      <c r="L902" s="13" t="n">
        <v>41352</v>
      </c>
      <c r="M902" s="14" t="n">
        <f aca="false">IF(OR(H902="",L902=""),"",ROUND((H902-L902)/30.44,1))</f>
        <v>55.7</v>
      </c>
      <c r="N902" s="7" t="str">
        <f aca="false">IF(AND(E902&lt;&gt;"v2008",ISERROR(SEARCH("Villa",B902))),"Commercial-scale","Residential unit")</f>
        <v>Residential unit</v>
      </c>
      <c r="O902" s="7" t="s">
        <v>54</v>
      </c>
    </row>
    <row r="903" customFormat="false" ht="15" hidden="false" customHeight="false" outlineLevel="0" collapsed="false">
      <c r="A903" s="7" t="n">
        <v>10889703</v>
      </c>
      <c r="B903" s="7" t="s">
        <v>466</v>
      </c>
      <c r="C903" s="7" t="s">
        <v>54</v>
      </c>
      <c r="D903" s="7" t="s">
        <v>93</v>
      </c>
      <c r="E903" s="7" t="s">
        <v>467</v>
      </c>
      <c r="F903" s="7" t="s">
        <v>50</v>
      </c>
      <c r="G903" s="7"/>
      <c r="H903" s="13" t="n">
        <v>43046</v>
      </c>
      <c r="I903" s="10" t="n">
        <v>4900</v>
      </c>
      <c r="J903" s="7" t="s">
        <v>106</v>
      </c>
      <c r="K903" s="10" t="n">
        <f aca="false">IF(I903="","",IF(J903="sq ft",ROUND(I903*0.092903,0),I903))</f>
        <v>455</v>
      </c>
      <c r="L903" s="13" t="n">
        <v>41352</v>
      </c>
      <c r="M903" s="14" t="n">
        <f aca="false">IF(OR(H903="",L903=""),"",ROUND((H903-L903)/30.44,1))</f>
        <v>55.7</v>
      </c>
      <c r="N903" s="7" t="str">
        <f aca="false">IF(AND(E903&lt;&gt;"v2008",ISERROR(SEARCH("Villa",B903))),"Commercial-scale","Residential unit")</f>
        <v>Residential unit</v>
      </c>
      <c r="O903" s="7" t="s">
        <v>54</v>
      </c>
    </row>
    <row r="904" customFormat="false" ht="15" hidden="false" customHeight="false" outlineLevel="0" collapsed="false">
      <c r="A904" s="7" t="n">
        <v>10887757</v>
      </c>
      <c r="B904" s="7" t="s">
        <v>466</v>
      </c>
      <c r="C904" s="7" t="s">
        <v>54</v>
      </c>
      <c r="D904" s="7" t="s">
        <v>93</v>
      </c>
      <c r="E904" s="7" t="s">
        <v>467</v>
      </c>
      <c r="F904" s="7" t="s">
        <v>50</v>
      </c>
      <c r="G904" s="7"/>
      <c r="H904" s="13" t="n">
        <v>43046</v>
      </c>
      <c r="I904" s="10" t="n">
        <v>4833</v>
      </c>
      <c r="J904" s="7" t="s">
        <v>106</v>
      </c>
      <c r="K904" s="10" t="n">
        <f aca="false">IF(I904="","",IF(J904="sq ft",ROUND(I904*0.092903,0),I904))</f>
        <v>449</v>
      </c>
      <c r="L904" s="13" t="n">
        <v>41352</v>
      </c>
      <c r="M904" s="14" t="n">
        <f aca="false">IF(OR(H904="",L904=""),"",ROUND((H904-L904)/30.44,1))</f>
        <v>55.7</v>
      </c>
      <c r="N904" s="7" t="str">
        <f aca="false">IF(AND(E904&lt;&gt;"v2008",ISERROR(SEARCH("Villa",B904))),"Commercial-scale","Residential unit")</f>
        <v>Residential unit</v>
      </c>
      <c r="O904" s="7" t="s">
        <v>54</v>
      </c>
    </row>
    <row r="905" customFormat="false" ht="15" hidden="false" customHeight="false" outlineLevel="0" collapsed="false">
      <c r="A905" s="7" t="n">
        <v>10890704</v>
      </c>
      <c r="B905" s="7" t="s">
        <v>466</v>
      </c>
      <c r="C905" s="7"/>
      <c r="D905" s="7" t="s">
        <v>93</v>
      </c>
      <c r="E905" s="7" t="s">
        <v>467</v>
      </c>
      <c r="F905" s="7" t="s">
        <v>50</v>
      </c>
      <c r="G905" s="7"/>
      <c r="H905" s="13" t="n">
        <v>43046</v>
      </c>
      <c r="I905" s="10" t="n">
        <v>2646</v>
      </c>
      <c r="J905" s="7" t="s">
        <v>106</v>
      </c>
      <c r="K905" s="10" t="n">
        <f aca="false">IF(I905="","",IF(J905="sq ft",ROUND(I905*0.092903,0),I905))</f>
        <v>246</v>
      </c>
      <c r="L905" s="13" t="n">
        <v>41352</v>
      </c>
      <c r="M905" s="14" t="n">
        <f aca="false">IF(OR(H905="",L905=""),"",ROUND((H905-L905)/30.44,1))</f>
        <v>55.7</v>
      </c>
      <c r="N905" s="7" t="str">
        <f aca="false">IF(AND(E905&lt;&gt;"v2008",ISERROR(SEARCH("Villa",B905))),"Commercial-scale","Residential unit")</f>
        <v>Residential unit</v>
      </c>
      <c r="O905" s="7" t="s">
        <v>468</v>
      </c>
    </row>
    <row r="906" customFormat="false" ht="15" hidden="false" customHeight="false" outlineLevel="0" collapsed="false">
      <c r="A906" s="7" t="n">
        <v>10889811</v>
      </c>
      <c r="B906" s="7" t="s">
        <v>466</v>
      </c>
      <c r="C906" s="7" t="s">
        <v>54</v>
      </c>
      <c r="D906" s="7" t="s">
        <v>93</v>
      </c>
      <c r="E906" s="7" t="s">
        <v>467</v>
      </c>
      <c r="F906" s="7" t="s">
        <v>50</v>
      </c>
      <c r="G906" s="7"/>
      <c r="H906" s="13" t="n">
        <v>43046</v>
      </c>
      <c r="I906" s="10" t="n">
        <v>2474</v>
      </c>
      <c r="J906" s="7" t="s">
        <v>106</v>
      </c>
      <c r="K906" s="10" t="n">
        <f aca="false">IF(I906="","",IF(J906="sq ft",ROUND(I906*0.092903,0),I906))</f>
        <v>230</v>
      </c>
      <c r="L906" s="13" t="n">
        <v>41352</v>
      </c>
      <c r="M906" s="14" t="n">
        <f aca="false">IF(OR(H906="",L906=""),"",ROUND((H906-L906)/30.44,1))</f>
        <v>55.7</v>
      </c>
      <c r="N906" s="7" t="str">
        <f aca="false">IF(AND(E906&lt;&gt;"v2008",ISERROR(SEARCH("Villa",B906))),"Commercial-scale","Residential unit")</f>
        <v>Residential unit</v>
      </c>
      <c r="O906" s="7" t="s">
        <v>54</v>
      </c>
    </row>
    <row r="907" customFormat="false" ht="15" hidden="false" customHeight="false" outlineLevel="0" collapsed="false">
      <c r="A907" s="7" t="n">
        <v>10889752</v>
      </c>
      <c r="B907" s="7" t="s">
        <v>466</v>
      </c>
      <c r="C907" s="7" t="s">
        <v>54</v>
      </c>
      <c r="D907" s="7" t="s">
        <v>93</v>
      </c>
      <c r="E907" s="7" t="s">
        <v>467</v>
      </c>
      <c r="F907" s="7" t="s">
        <v>50</v>
      </c>
      <c r="G907" s="7"/>
      <c r="H907" s="13" t="n">
        <v>43046</v>
      </c>
      <c r="I907" s="10" t="n">
        <v>4591</v>
      </c>
      <c r="J907" s="7" t="s">
        <v>106</v>
      </c>
      <c r="K907" s="10" t="n">
        <f aca="false">IF(I907="","",IF(J907="sq ft",ROUND(I907*0.092903,0),I907))</f>
        <v>427</v>
      </c>
      <c r="L907" s="13" t="n">
        <v>41352</v>
      </c>
      <c r="M907" s="14" t="n">
        <f aca="false">IF(OR(H907="",L907=""),"",ROUND((H907-L907)/30.44,1))</f>
        <v>55.7</v>
      </c>
      <c r="N907" s="7" t="str">
        <f aca="false">IF(AND(E907&lt;&gt;"v2008",ISERROR(SEARCH("Villa",B907))),"Commercial-scale","Residential unit")</f>
        <v>Residential unit</v>
      </c>
      <c r="O907" s="7" t="s">
        <v>54</v>
      </c>
    </row>
    <row r="908" customFormat="false" ht="15" hidden="false" customHeight="false" outlineLevel="0" collapsed="false">
      <c r="A908" s="7" t="n">
        <v>10889758</v>
      </c>
      <c r="B908" s="7" t="s">
        <v>466</v>
      </c>
      <c r="C908" s="7" t="s">
        <v>54</v>
      </c>
      <c r="D908" s="7" t="s">
        <v>93</v>
      </c>
      <c r="E908" s="7" t="s">
        <v>467</v>
      </c>
      <c r="F908" s="7" t="s">
        <v>50</v>
      </c>
      <c r="G908" s="7"/>
      <c r="H908" s="13" t="n">
        <v>43046</v>
      </c>
      <c r="I908" s="10" t="n">
        <v>2474</v>
      </c>
      <c r="J908" s="7" t="s">
        <v>106</v>
      </c>
      <c r="K908" s="10" t="n">
        <f aca="false">IF(I908="","",IF(J908="sq ft",ROUND(I908*0.092903,0),I908))</f>
        <v>230</v>
      </c>
      <c r="L908" s="13" t="n">
        <v>41352</v>
      </c>
      <c r="M908" s="14" t="n">
        <f aca="false">IF(OR(H908="",L908=""),"",ROUND((H908-L908)/30.44,1))</f>
        <v>55.7</v>
      </c>
      <c r="N908" s="7" t="str">
        <f aca="false">IF(AND(E908&lt;&gt;"v2008",ISERROR(SEARCH("Villa",B908))),"Commercial-scale","Residential unit")</f>
        <v>Residential unit</v>
      </c>
      <c r="O908" s="7" t="s">
        <v>54</v>
      </c>
    </row>
    <row r="909" customFormat="false" ht="15" hidden="false" customHeight="false" outlineLevel="0" collapsed="false">
      <c r="A909" s="7" t="n">
        <v>10889763</v>
      </c>
      <c r="B909" s="7" t="s">
        <v>466</v>
      </c>
      <c r="C909" s="7" t="s">
        <v>54</v>
      </c>
      <c r="D909" s="7" t="s">
        <v>93</v>
      </c>
      <c r="E909" s="7" t="s">
        <v>467</v>
      </c>
      <c r="F909" s="7" t="s">
        <v>50</v>
      </c>
      <c r="G909" s="7"/>
      <c r="H909" s="13" t="n">
        <v>43046</v>
      </c>
      <c r="I909" s="10" t="n">
        <v>2474</v>
      </c>
      <c r="J909" s="7" t="s">
        <v>106</v>
      </c>
      <c r="K909" s="10" t="n">
        <f aca="false">IF(I909="","",IF(J909="sq ft",ROUND(I909*0.092903,0),I909))</f>
        <v>230</v>
      </c>
      <c r="L909" s="13" t="n">
        <v>41352</v>
      </c>
      <c r="M909" s="14" t="n">
        <f aca="false">IF(OR(H909="",L909=""),"",ROUND((H909-L909)/30.44,1))</f>
        <v>55.7</v>
      </c>
      <c r="N909" s="7" t="str">
        <f aca="false">IF(AND(E909&lt;&gt;"v2008",ISERROR(SEARCH("Villa",B909))),"Commercial-scale","Residential unit")</f>
        <v>Residential unit</v>
      </c>
      <c r="O909" s="7" t="s">
        <v>54</v>
      </c>
    </row>
    <row r="910" customFormat="false" ht="15" hidden="false" customHeight="false" outlineLevel="0" collapsed="false">
      <c r="A910" s="7" t="n">
        <v>10887741</v>
      </c>
      <c r="B910" s="7" t="s">
        <v>466</v>
      </c>
      <c r="C910" s="7" t="s">
        <v>54</v>
      </c>
      <c r="D910" s="7" t="s">
        <v>93</v>
      </c>
      <c r="E910" s="7" t="s">
        <v>467</v>
      </c>
      <c r="F910" s="7" t="s">
        <v>50</v>
      </c>
      <c r="G910" s="7"/>
      <c r="H910" s="13" t="n">
        <v>43046</v>
      </c>
      <c r="I910" s="10" t="n">
        <v>4833</v>
      </c>
      <c r="J910" s="7" t="s">
        <v>106</v>
      </c>
      <c r="K910" s="10" t="n">
        <f aca="false">IF(I910="","",IF(J910="sq ft",ROUND(I910*0.092903,0),I910))</f>
        <v>449</v>
      </c>
      <c r="L910" s="13" t="n">
        <v>41352</v>
      </c>
      <c r="M910" s="14" t="n">
        <f aca="false">IF(OR(H910="",L910=""),"",ROUND((H910-L910)/30.44,1))</f>
        <v>55.7</v>
      </c>
      <c r="N910" s="7" t="str">
        <f aca="false">IF(AND(E910&lt;&gt;"v2008",ISERROR(SEARCH("Villa",B910))),"Commercial-scale","Residential unit")</f>
        <v>Residential unit</v>
      </c>
      <c r="O910" s="7" t="s">
        <v>54</v>
      </c>
    </row>
    <row r="911" customFormat="false" ht="15" hidden="false" customHeight="false" outlineLevel="0" collapsed="false">
      <c r="A911" s="7" t="n">
        <v>10889746</v>
      </c>
      <c r="B911" s="7" t="s">
        <v>466</v>
      </c>
      <c r="C911" s="7" t="s">
        <v>54</v>
      </c>
      <c r="D911" s="7" t="s">
        <v>93</v>
      </c>
      <c r="E911" s="7" t="s">
        <v>467</v>
      </c>
      <c r="F911" s="7" t="s">
        <v>50</v>
      </c>
      <c r="G911" s="7"/>
      <c r="H911" s="13" t="n">
        <v>43046</v>
      </c>
      <c r="I911" s="10" t="n">
        <v>4591</v>
      </c>
      <c r="J911" s="7" t="s">
        <v>106</v>
      </c>
      <c r="K911" s="10" t="n">
        <f aca="false">IF(I911="","",IF(J911="sq ft",ROUND(I911*0.092903,0),I911))</f>
        <v>427</v>
      </c>
      <c r="L911" s="13" t="n">
        <v>41352</v>
      </c>
      <c r="M911" s="14" t="n">
        <f aca="false">IF(OR(H911="",L911=""),"",ROUND((H911-L911)/30.44,1))</f>
        <v>55.7</v>
      </c>
      <c r="N911" s="7" t="str">
        <f aca="false">IF(AND(E911&lt;&gt;"v2008",ISERROR(SEARCH("Villa",B911))),"Commercial-scale","Residential unit")</f>
        <v>Residential unit</v>
      </c>
      <c r="O911" s="7" t="s">
        <v>54</v>
      </c>
    </row>
    <row r="912" customFormat="false" ht="15" hidden="false" customHeight="false" outlineLevel="0" collapsed="false">
      <c r="A912" s="7" t="n">
        <v>10889726</v>
      </c>
      <c r="B912" s="7" t="s">
        <v>466</v>
      </c>
      <c r="C912" s="7" t="s">
        <v>54</v>
      </c>
      <c r="D912" s="7" t="s">
        <v>93</v>
      </c>
      <c r="E912" s="7" t="s">
        <v>467</v>
      </c>
      <c r="F912" s="7" t="s">
        <v>50</v>
      </c>
      <c r="G912" s="7"/>
      <c r="H912" s="13" t="n">
        <v>43046</v>
      </c>
      <c r="I912" s="10" t="n">
        <v>4824</v>
      </c>
      <c r="J912" s="7" t="s">
        <v>106</v>
      </c>
      <c r="K912" s="10" t="n">
        <f aca="false">IF(I912="","",IF(J912="sq ft",ROUND(I912*0.092903,0),I912))</f>
        <v>448</v>
      </c>
      <c r="L912" s="13" t="n">
        <v>41352</v>
      </c>
      <c r="M912" s="14" t="n">
        <f aca="false">IF(OR(H912="",L912=""),"",ROUND((H912-L912)/30.44,1))</f>
        <v>55.7</v>
      </c>
      <c r="N912" s="7" t="str">
        <f aca="false">IF(AND(E912&lt;&gt;"v2008",ISERROR(SEARCH("Villa",B912))),"Commercial-scale","Residential unit")</f>
        <v>Residential unit</v>
      </c>
      <c r="O912" s="7" t="s">
        <v>54</v>
      </c>
    </row>
    <row r="913" customFormat="false" ht="15" hidden="false" customHeight="false" outlineLevel="0" collapsed="false">
      <c r="A913" s="7" t="n">
        <v>10889781</v>
      </c>
      <c r="B913" s="7" t="s">
        <v>466</v>
      </c>
      <c r="C913" s="7" t="s">
        <v>54</v>
      </c>
      <c r="D913" s="7" t="s">
        <v>93</v>
      </c>
      <c r="E913" s="7" t="s">
        <v>467</v>
      </c>
      <c r="F913" s="7" t="s">
        <v>50</v>
      </c>
      <c r="G913" s="7"/>
      <c r="H913" s="13" t="n">
        <v>43046</v>
      </c>
      <c r="I913" s="10" t="n">
        <v>2028</v>
      </c>
      <c r="J913" s="7" t="s">
        <v>106</v>
      </c>
      <c r="K913" s="10" t="n">
        <f aca="false">IF(I913="","",IF(J913="sq ft",ROUND(I913*0.092903,0),I913))</f>
        <v>188</v>
      </c>
      <c r="L913" s="13" t="n">
        <v>41352</v>
      </c>
      <c r="M913" s="14" t="n">
        <f aca="false">IF(OR(H913="",L913=""),"",ROUND((H913-L913)/30.44,1))</f>
        <v>55.7</v>
      </c>
      <c r="N913" s="7" t="str">
        <f aca="false">IF(AND(E913&lt;&gt;"v2008",ISERROR(SEARCH("Villa",B913))),"Commercial-scale","Residential unit")</f>
        <v>Residential unit</v>
      </c>
      <c r="O913" s="7" t="s">
        <v>54</v>
      </c>
    </row>
    <row r="914" customFormat="false" ht="15" hidden="false" customHeight="false" outlineLevel="0" collapsed="false">
      <c r="A914" s="7" t="n">
        <v>10889549</v>
      </c>
      <c r="B914" s="7" t="s">
        <v>466</v>
      </c>
      <c r="C914" s="7" t="s">
        <v>54</v>
      </c>
      <c r="D914" s="7" t="s">
        <v>93</v>
      </c>
      <c r="E914" s="7" t="s">
        <v>467</v>
      </c>
      <c r="F914" s="7" t="s">
        <v>50</v>
      </c>
      <c r="G914" s="7"/>
      <c r="H914" s="13" t="n">
        <v>43046</v>
      </c>
      <c r="I914" s="10" t="n">
        <v>5192</v>
      </c>
      <c r="J914" s="7" t="s">
        <v>106</v>
      </c>
      <c r="K914" s="10" t="n">
        <f aca="false">IF(I914="","",IF(J914="sq ft",ROUND(I914*0.092903,0),I914))</f>
        <v>482</v>
      </c>
      <c r="L914" s="13" t="n">
        <v>41352</v>
      </c>
      <c r="M914" s="14" t="n">
        <f aca="false">IF(OR(H914="",L914=""),"",ROUND((H914-L914)/30.44,1))</f>
        <v>55.7</v>
      </c>
      <c r="N914" s="7" t="str">
        <f aca="false">IF(AND(E914&lt;&gt;"v2008",ISERROR(SEARCH("Villa",B914))),"Commercial-scale","Residential unit")</f>
        <v>Residential unit</v>
      </c>
      <c r="O914" s="7" t="s">
        <v>54</v>
      </c>
    </row>
    <row r="915" customFormat="false" ht="15" hidden="false" customHeight="false" outlineLevel="0" collapsed="false">
      <c r="A915" s="7" t="n">
        <v>10889500</v>
      </c>
      <c r="B915" s="7" t="s">
        <v>466</v>
      </c>
      <c r="C915" s="7" t="s">
        <v>54</v>
      </c>
      <c r="D915" s="7" t="s">
        <v>93</v>
      </c>
      <c r="E915" s="7" t="s">
        <v>467</v>
      </c>
      <c r="F915" s="7" t="s">
        <v>50</v>
      </c>
      <c r="G915" s="7"/>
      <c r="H915" s="13" t="n">
        <v>43046</v>
      </c>
      <c r="I915" s="10" t="n">
        <v>4591</v>
      </c>
      <c r="J915" s="7" t="s">
        <v>106</v>
      </c>
      <c r="K915" s="10" t="n">
        <f aca="false">IF(I915="","",IF(J915="sq ft",ROUND(I915*0.092903,0),I915))</f>
        <v>427</v>
      </c>
      <c r="L915" s="13" t="n">
        <v>41352</v>
      </c>
      <c r="M915" s="14" t="n">
        <f aca="false">IF(OR(H915="",L915=""),"",ROUND((H915-L915)/30.44,1))</f>
        <v>55.7</v>
      </c>
      <c r="N915" s="7" t="str">
        <f aca="false">IF(AND(E915&lt;&gt;"v2008",ISERROR(SEARCH("Villa",B915))),"Commercial-scale","Residential unit")</f>
        <v>Residential unit</v>
      </c>
      <c r="O915" s="7" t="s">
        <v>54</v>
      </c>
    </row>
    <row r="916" customFormat="false" ht="15" hidden="false" customHeight="false" outlineLevel="0" collapsed="false">
      <c r="A916" s="7" t="n">
        <v>10889770</v>
      </c>
      <c r="B916" s="7" t="s">
        <v>466</v>
      </c>
      <c r="C916" s="7" t="s">
        <v>54</v>
      </c>
      <c r="D916" s="7" t="s">
        <v>93</v>
      </c>
      <c r="E916" s="7" t="s">
        <v>467</v>
      </c>
      <c r="F916" s="7" t="s">
        <v>50</v>
      </c>
      <c r="G916" s="7"/>
      <c r="H916" s="13" t="n">
        <v>43046</v>
      </c>
      <c r="I916" s="10" t="n">
        <v>2474</v>
      </c>
      <c r="J916" s="7" t="s">
        <v>106</v>
      </c>
      <c r="K916" s="10" t="n">
        <f aca="false">IF(I916="","",IF(J916="sq ft",ROUND(I916*0.092903,0),I916))</f>
        <v>230</v>
      </c>
      <c r="L916" s="13" t="n">
        <v>41352</v>
      </c>
      <c r="M916" s="14" t="n">
        <f aca="false">IF(OR(H916="",L916=""),"",ROUND((H916-L916)/30.44,1))</f>
        <v>55.7</v>
      </c>
      <c r="N916" s="7" t="str">
        <f aca="false">IF(AND(E916&lt;&gt;"v2008",ISERROR(SEARCH("Villa",B916))),"Commercial-scale","Residential unit")</f>
        <v>Residential unit</v>
      </c>
      <c r="O916" s="7" t="s">
        <v>54</v>
      </c>
    </row>
    <row r="917" customFormat="false" ht="15" hidden="false" customHeight="false" outlineLevel="0" collapsed="false">
      <c r="A917" s="7" t="n">
        <v>10889849</v>
      </c>
      <c r="B917" s="7" t="s">
        <v>466</v>
      </c>
      <c r="C917" s="7" t="s">
        <v>54</v>
      </c>
      <c r="D917" s="7" t="s">
        <v>93</v>
      </c>
      <c r="E917" s="7" t="s">
        <v>467</v>
      </c>
      <c r="F917" s="7" t="s">
        <v>50</v>
      </c>
      <c r="G917" s="7"/>
      <c r="H917" s="13" t="n">
        <v>43046</v>
      </c>
      <c r="I917" s="10" t="n">
        <v>2646</v>
      </c>
      <c r="J917" s="7" t="s">
        <v>106</v>
      </c>
      <c r="K917" s="10" t="n">
        <f aca="false">IF(I917="","",IF(J917="sq ft",ROUND(I917*0.092903,0),I917))</f>
        <v>246</v>
      </c>
      <c r="L917" s="13" t="n">
        <v>41352</v>
      </c>
      <c r="M917" s="14" t="n">
        <f aca="false">IF(OR(H917="",L917=""),"",ROUND((H917-L917)/30.44,1))</f>
        <v>55.7</v>
      </c>
      <c r="N917" s="7" t="str">
        <f aca="false">IF(AND(E917&lt;&gt;"v2008",ISERROR(SEARCH("Villa",B917))),"Commercial-scale","Residential unit")</f>
        <v>Residential unit</v>
      </c>
      <c r="O917" s="7" t="s">
        <v>54</v>
      </c>
    </row>
    <row r="918" customFormat="false" ht="15" hidden="false" customHeight="false" outlineLevel="0" collapsed="false">
      <c r="A918" s="7" t="n">
        <v>10889773</v>
      </c>
      <c r="B918" s="7" t="s">
        <v>466</v>
      </c>
      <c r="C918" s="7" t="s">
        <v>54</v>
      </c>
      <c r="D918" s="7" t="s">
        <v>93</v>
      </c>
      <c r="E918" s="7" t="s">
        <v>467</v>
      </c>
      <c r="F918" s="7" t="s">
        <v>50</v>
      </c>
      <c r="G918" s="7"/>
      <c r="H918" s="13" t="n">
        <v>43046</v>
      </c>
      <c r="I918" s="10" t="n">
        <v>2474</v>
      </c>
      <c r="J918" s="7" t="s">
        <v>106</v>
      </c>
      <c r="K918" s="10" t="n">
        <f aca="false">IF(I918="","",IF(J918="sq ft",ROUND(I918*0.092903,0),I918))</f>
        <v>230</v>
      </c>
      <c r="L918" s="13" t="n">
        <v>41352</v>
      </c>
      <c r="M918" s="14" t="n">
        <f aca="false">IF(OR(H918="",L918=""),"",ROUND((H918-L918)/30.44,1))</f>
        <v>55.7</v>
      </c>
      <c r="N918" s="7" t="str">
        <f aca="false">IF(AND(E918&lt;&gt;"v2008",ISERROR(SEARCH("Villa",B918))),"Commercial-scale","Residential unit")</f>
        <v>Residential unit</v>
      </c>
      <c r="O918" s="7" t="s">
        <v>54</v>
      </c>
    </row>
    <row r="919" customFormat="false" ht="15" hidden="false" customHeight="false" outlineLevel="0" collapsed="false">
      <c r="A919" s="7" t="n">
        <v>10889824</v>
      </c>
      <c r="B919" s="7" t="s">
        <v>466</v>
      </c>
      <c r="C919" s="7" t="s">
        <v>54</v>
      </c>
      <c r="D919" s="7" t="s">
        <v>93</v>
      </c>
      <c r="E919" s="7" t="s">
        <v>467</v>
      </c>
      <c r="F919" s="7" t="s">
        <v>50</v>
      </c>
      <c r="G919" s="7"/>
      <c r="H919" s="13" t="n">
        <v>43046</v>
      </c>
      <c r="I919" s="10" t="n">
        <v>2028</v>
      </c>
      <c r="J919" s="7" t="s">
        <v>106</v>
      </c>
      <c r="K919" s="10" t="n">
        <f aca="false">IF(I919="","",IF(J919="sq ft",ROUND(I919*0.092903,0),I919))</f>
        <v>188</v>
      </c>
      <c r="L919" s="13" t="n">
        <v>41352</v>
      </c>
      <c r="M919" s="14" t="n">
        <f aca="false">IF(OR(H919="",L919=""),"",ROUND((H919-L919)/30.44,1))</f>
        <v>55.7</v>
      </c>
      <c r="N919" s="7" t="str">
        <f aca="false">IF(AND(E919&lt;&gt;"v2008",ISERROR(SEARCH("Villa",B919))),"Commercial-scale","Residential unit")</f>
        <v>Residential unit</v>
      </c>
      <c r="O919" s="7" t="s">
        <v>54</v>
      </c>
    </row>
    <row r="920" customFormat="false" ht="15" hidden="false" customHeight="false" outlineLevel="0" collapsed="false">
      <c r="A920" s="7" t="n">
        <v>10889775</v>
      </c>
      <c r="B920" s="7" t="s">
        <v>466</v>
      </c>
      <c r="C920" s="7" t="s">
        <v>54</v>
      </c>
      <c r="D920" s="7" t="s">
        <v>93</v>
      </c>
      <c r="E920" s="7" t="s">
        <v>467</v>
      </c>
      <c r="F920" s="7" t="s">
        <v>50</v>
      </c>
      <c r="G920" s="7"/>
      <c r="H920" s="13" t="n">
        <v>43046</v>
      </c>
      <c r="I920" s="10" t="n">
        <v>2028</v>
      </c>
      <c r="J920" s="7" t="s">
        <v>106</v>
      </c>
      <c r="K920" s="10" t="n">
        <f aca="false">IF(I920="","",IF(J920="sq ft",ROUND(I920*0.092903,0),I920))</f>
        <v>188</v>
      </c>
      <c r="L920" s="13" t="n">
        <v>41352</v>
      </c>
      <c r="M920" s="14" t="n">
        <f aca="false">IF(OR(H920="",L920=""),"",ROUND((H920-L920)/30.44,1))</f>
        <v>55.7</v>
      </c>
      <c r="N920" s="7" t="str">
        <f aca="false">IF(AND(E920&lt;&gt;"v2008",ISERROR(SEARCH("Villa",B920))),"Commercial-scale","Residential unit")</f>
        <v>Residential unit</v>
      </c>
      <c r="O920" s="7" t="s">
        <v>54</v>
      </c>
    </row>
    <row r="921" customFormat="false" ht="15" hidden="false" customHeight="false" outlineLevel="0" collapsed="false">
      <c r="A921" s="7" t="n">
        <v>10889788</v>
      </c>
      <c r="B921" s="7" t="s">
        <v>466</v>
      </c>
      <c r="C921" s="7" t="s">
        <v>54</v>
      </c>
      <c r="D921" s="7" t="s">
        <v>93</v>
      </c>
      <c r="E921" s="7" t="s">
        <v>467</v>
      </c>
      <c r="F921" s="7" t="s">
        <v>50</v>
      </c>
      <c r="G921" s="7"/>
      <c r="H921" s="13" t="n">
        <v>43046</v>
      </c>
      <c r="I921" s="10" t="n">
        <v>2028</v>
      </c>
      <c r="J921" s="7" t="s">
        <v>106</v>
      </c>
      <c r="K921" s="10" t="n">
        <f aca="false">IF(I921="","",IF(J921="sq ft",ROUND(I921*0.092903,0),I921))</f>
        <v>188</v>
      </c>
      <c r="L921" s="13" t="n">
        <v>41352</v>
      </c>
      <c r="M921" s="14" t="n">
        <f aca="false">IF(OR(H921="",L921=""),"",ROUND((H921-L921)/30.44,1))</f>
        <v>55.7</v>
      </c>
      <c r="N921" s="7" t="str">
        <f aca="false">IF(AND(E921&lt;&gt;"v2008",ISERROR(SEARCH("Villa",B921))),"Commercial-scale","Residential unit")</f>
        <v>Residential unit</v>
      </c>
      <c r="O921" s="7" t="s">
        <v>54</v>
      </c>
    </row>
    <row r="922" customFormat="false" ht="15" hidden="false" customHeight="false" outlineLevel="0" collapsed="false">
      <c r="A922" s="7" t="n">
        <v>10889802</v>
      </c>
      <c r="B922" s="7" t="s">
        <v>466</v>
      </c>
      <c r="C922" s="7" t="s">
        <v>54</v>
      </c>
      <c r="D922" s="7" t="s">
        <v>93</v>
      </c>
      <c r="E922" s="7" t="s">
        <v>467</v>
      </c>
      <c r="F922" s="7" t="s">
        <v>50</v>
      </c>
      <c r="G922" s="7"/>
      <c r="H922" s="13" t="n">
        <v>43046</v>
      </c>
      <c r="I922" s="10" t="n">
        <v>2474</v>
      </c>
      <c r="J922" s="7" t="s">
        <v>106</v>
      </c>
      <c r="K922" s="10" t="n">
        <f aca="false">IF(I922="","",IF(J922="sq ft",ROUND(I922*0.092903,0),I922))</f>
        <v>230</v>
      </c>
      <c r="L922" s="13" t="n">
        <v>41352</v>
      </c>
      <c r="M922" s="14" t="n">
        <f aca="false">IF(OR(H922="",L922=""),"",ROUND((H922-L922)/30.44,1))</f>
        <v>55.7</v>
      </c>
      <c r="N922" s="7" t="str">
        <f aca="false">IF(AND(E922&lt;&gt;"v2008",ISERROR(SEARCH("Villa",B922))),"Commercial-scale","Residential unit")</f>
        <v>Residential unit</v>
      </c>
      <c r="O922" s="7" t="s">
        <v>54</v>
      </c>
    </row>
    <row r="923" customFormat="false" ht="15" hidden="false" customHeight="false" outlineLevel="0" collapsed="false">
      <c r="A923" s="7" t="n">
        <v>10887754</v>
      </c>
      <c r="B923" s="7" t="s">
        <v>466</v>
      </c>
      <c r="C923" s="7" t="s">
        <v>54</v>
      </c>
      <c r="D923" s="7" t="s">
        <v>93</v>
      </c>
      <c r="E923" s="7" t="s">
        <v>467</v>
      </c>
      <c r="F923" s="7" t="s">
        <v>50</v>
      </c>
      <c r="G923" s="7"/>
      <c r="H923" s="13" t="n">
        <v>43046</v>
      </c>
      <c r="I923" s="10" t="n">
        <v>5192</v>
      </c>
      <c r="J923" s="7" t="s">
        <v>106</v>
      </c>
      <c r="K923" s="10" t="n">
        <f aca="false">IF(I923="","",IF(J923="sq ft",ROUND(I923*0.092903,0),I923))</f>
        <v>482</v>
      </c>
      <c r="L923" s="13" t="n">
        <v>41352</v>
      </c>
      <c r="M923" s="14" t="n">
        <f aca="false">IF(OR(H923="",L923=""),"",ROUND((H923-L923)/30.44,1))</f>
        <v>55.7</v>
      </c>
      <c r="N923" s="7" t="str">
        <f aca="false">IF(AND(E923&lt;&gt;"v2008",ISERROR(SEARCH("Villa",B923))),"Commercial-scale","Residential unit")</f>
        <v>Residential unit</v>
      </c>
      <c r="O923" s="7" t="s">
        <v>54</v>
      </c>
    </row>
    <row r="924" customFormat="false" ht="15" hidden="false" customHeight="false" outlineLevel="0" collapsed="false">
      <c r="A924" s="7" t="n">
        <v>10887751</v>
      </c>
      <c r="B924" s="7" t="s">
        <v>466</v>
      </c>
      <c r="C924" s="7" t="s">
        <v>54</v>
      </c>
      <c r="D924" s="7" t="s">
        <v>93</v>
      </c>
      <c r="E924" s="7" t="s">
        <v>467</v>
      </c>
      <c r="F924" s="7" t="s">
        <v>50</v>
      </c>
      <c r="G924" s="7"/>
      <c r="H924" s="13" t="n">
        <v>43046</v>
      </c>
      <c r="I924" s="10" t="n">
        <v>4833</v>
      </c>
      <c r="J924" s="7" t="s">
        <v>106</v>
      </c>
      <c r="K924" s="10" t="n">
        <f aca="false">IF(I924="","",IF(J924="sq ft",ROUND(I924*0.092903,0),I924))</f>
        <v>449</v>
      </c>
      <c r="L924" s="13" t="n">
        <v>41352</v>
      </c>
      <c r="M924" s="14" t="n">
        <f aca="false">IF(OR(H924="",L924=""),"",ROUND((H924-L924)/30.44,1))</f>
        <v>55.7</v>
      </c>
      <c r="N924" s="7" t="str">
        <f aca="false">IF(AND(E924&lt;&gt;"v2008",ISERROR(SEARCH("Villa",B924))),"Commercial-scale","Residential unit")</f>
        <v>Residential unit</v>
      </c>
      <c r="O924" s="7" t="s">
        <v>54</v>
      </c>
    </row>
    <row r="925" customFormat="false" ht="15" hidden="false" customHeight="false" outlineLevel="0" collapsed="false">
      <c r="A925" s="7" t="n">
        <v>10887745</v>
      </c>
      <c r="B925" s="7" t="s">
        <v>466</v>
      </c>
      <c r="C925" s="7" t="s">
        <v>54</v>
      </c>
      <c r="D925" s="7" t="s">
        <v>93</v>
      </c>
      <c r="E925" s="7" t="s">
        <v>467</v>
      </c>
      <c r="F925" s="7" t="s">
        <v>50</v>
      </c>
      <c r="G925" s="7"/>
      <c r="H925" s="13" t="n">
        <v>43046</v>
      </c>
      <c r="I925" s="10" t="n">
        <v>5192</v>
      </c>
      <c r="J925" s="7" t="s">
        <v>106</v>
      </c>
      <c r="K925" s="10" t="n">
        <f aca="false">IF(I925="","",IF(J925="sq ft",ROUND(I925*0.092903,0),I925))</f>
        <v>482</v>
      </c>
      <c r="L925" s="13" t="n">
        <v>41352</v>
      </c>
      <c r="M925" s="14" t="n">
        <f aca="false">IF(OR(H925="",L925=""),"",ROUND((H925-L925)/30.44,1))</f>
        <v>55.7</v>
      </c>
      <c r="N925" s="7" t="str">
        <f aca="false">IF(AND(E925&lt;&gt;"v2008",ISERROR(SEARCH("Villa",B925))),"Commercial-scale","Residential unit")</f>
        <v>Residential unit</v>
      </c>
      <c r="O925" s="7" t="s">
        <v>54</v>
      </c>
    </row>
    <row r="926" customFormat="false" ht="15" hidden="false" customHeight="false" outlineLevel="0" collapsed="false">
      <c r="A926" s="7" t="n">
        <v>10887524</v>
      </c>
      <c r="B926" s="7" t="s">
        <v>466</v>
      </c>
      <c r="C926" s="7" t="s">
        <v>54</v>
      </c>
      <c r="D926" s="7" t="s">
        <v>93</v>
      </c>
      <c r="E926" s="7" t="s">
        <v>467</v>
      </c>
      <c r="F926" s="7" t="s">
        <v>50</v>
      </c>
      <c r="G926" s="7"/>
      <c r="H926" s="13" t="n">
        <v>43046</v>
      </c>
      <c r="I926" s="10" t="n">
        <v>4591</v>
      </c>
      <c r="J926" s="7" t="s">
        <v>106</v>
      </c>
      <c r="K926" s="10" t="n">
        <f aca="false">IF(I926="","",IF(J926="sq ft",ROUND(I926*0.092903,0),I926))</f>
        <v>427</v>
      </c>
      <c r="L926" s="13" t="n">
        <v>41568</v>
      </c>
      <c r="M926" s="14" t="n">
        <f aca="false">IF(OR(H926="",L926=""),"",ROUND((H926-L926)/30.44,1))</f>
        <v>48.6</v>
      </c>
      <c r="N926" s="7" t="str">
        <f aca="false">IF(AND(E926&lt;&gt;"v2008",ISERROR(SEARCH("Villa",B926))),"Commercial-scale","Residential unit")</f>
        <v>Residential unit</v>
      </c>
      <c r="O926" s="7" t="s">
        <v>54</v>
      </c>
    </row>
    <row r="927" customFormat="false" ht="15" hidden="false" customHeight="false" outlineLevel="0" collapsed="false">
      <c r="A927" s="7" t="n">
        <v>10887537</v>
      </c>
      <c r="B927" s="7" t="s">
        <v>466</v>
      </c>
      <c r="C927" s="7" t="s">
        <v>54</v>
      </c>
      <c r="D927" s="7" t="s">
        <v>93</v>
      </c>
      <c r="E927" s="7" t="s">
        <v>467</v>
      </c>
      <c r="F927" s="7" t="s">
        <v>50</v>
      </c>
      <c r="G927" s="7"/>
      <c r="H927" s="13" t="n">
        <v>43046</v>
      </c>
      <c r="I927" s="10" t="n">
        <v>4824</v>
      </c>
      <c r="J927" s="7" t="s">
        <v>106</v>
      </c>
      <c r="K927" s="10" t="n">
        <f aca="false">IF(I927="","",IF(J927="sq ft",ROUND(I927*0.092903,0),I927))</f>
        <v>448</v>
      </c>
      <c r="L927" s="13" t="n">
        <v>41568</v>
      </c>
      <c r="M927" s="14" t="n">
        <f aca="false">IF(OR(H927="",L927=""),"",ROUND((H927-L927)/30.44,1))</f>
        <v>48.6</v>
      </c>
      <c r="N927" s="7" t="str">
        <f aca="false">IF(AND(E927&lt;&gt;"v2008",ISERROR(SEARCH("Villa",B927))),"Commercial-scale","Residential unit")</f>
        <v>Residential unit</v>
      </c>
      <c r="O927" s="7" t="s">
        <v>54</v>
      </c>
    </row>
    <row r="928" customFormat="false" ht="15" hidden="false" customHeight="false" outlineLevel="0" collapsed="false">
      <c r="A928" s="7" t="n">
        <v>10887544</v>
      </c>
      <c r="B928" s="7" t="s">
        <v>466</v>
      </c>
      <c r="C928" s="7" t="s">
        <v>54</v>
      </c>
      <c r="D928" s="7" t="s">
        <v>93</v>
      </c>
      <c r="E928" s="7" t="s">
        <v>467</v>
      </c>
      <c r="F928" s="7" t="s">
        <v>50</v>
      </c>
      <c r="G928" s="7"/>
      <c r="H928" s="13" t="n">
        <v>43046</v>
      </c>
      <c r="I928" s="10" t="n">
        <v>4591</v>
      </c>
      <c r="J928" s="7" t="s">
        <v>106</v>
      </c>
      <c r="K928" s="10" t="n">
        <f aca="false">IF(I928="","",IF(J928="sq ft",ROUND(I928*0.092903,0),I928))</f>
        <v>427</v>
      </c>
      <c r="L928" s="13" t="n">
        <v>41568</v>
      </c>
      <c r="M928" s="14" t="n">
        <f aca="false">IF(OR(H928="",L928=""),"",ROUND((H928-L928)/30.44,1))</f>
        <v>48.6</v>
      </c>
      <c r="N928" s="7" t="str">
        <f aca="false">IF(AND(E928&lt;&gt;"v2008",ISERROR(SEARCH("Villa",B928))),"Commercial-scale","Residential unit")</f>
        <v>Residential unit</v>
      </c>
      <c r="O928" s="7" t="s">
        <v>54</v>
      </c>
    </row>
    <row r="929" customFormat="false" ht="15" hidden="false" customHeight="false" outlineLevel="0" collapsed="false">
      <c r="A929" s="7" t="n">
        <v>10887453</v>
      </c>
      <c r="B929" s="7" t="s">
        <v>466</v>
      </c>
      <c r="C929" s="7" t="s">
        <v>54</v>
      </c>
      <c r="D929" s="7" t="s">
        <v>93</v>
      </c>
      <c r="E929" s="7" t="s">
        <v>467</v>
      </c>
      <c r="F929" s="7" t="s">
        <v>50</v>
      </c>
      <c r="G929" s="7"/>
      <c r="H929" s="13" t="n">
        <v>43046</v>
      </c>
      <c r="I929" s="10" t="n">
        <v>4591</v>
      </c>
      <c r="J929" s="7" t="s">
        <v>106</v>
      </c>
      <c r="K929" s="10" t="n">
        <f aca="false">IF(I929="","",IF(J929="sq ft",ROUND(I929*0.092903,0),I929))</f>
        <v>427</v>
      </c>
      <c r="L929" s="13" t="n">
        <v>41568</v>
      </c>
      <c r="M929" s="14" t="n">
        <f aca="false">IF(OR(H929="",L929=""),"",ROUND((H929-L929)/30.44,1))</f>
        <v>48.6</v>
      </c>
      <c r="N929" s="7" t="str">
        <f aca="false">IF(AND(E929&lt;&gt;"v2008",ISERROR(SEARCH("Villa",B929))),"Commercial-scale","Residential unit")</f>
        <v>Residential unit</v>
      </c>
      <c r="O929" s="7" t="s">
        <v>54</v>
      </c>
    </row>
    <row r="930" customFormat="false" ht="15" hidden="false" customHeight="false" outlineLevel="0" collapsed="false">
      <c r="A930" s="7" t="n">
        <v>10890155</v>
      </c>
      <c r="B930" s="7" t="s">
        <v>466</v>
      </c>
      <c r="C930" s="7" t="s">
        <v>54</v>
      </c>
      <c r="D930" s="7" t="s">
        <v>93</v>
      </c>
      <c r="E930" s="7" t="s">
        <v>467</v>
      </c>
      <c r="F930" s="7" t="s">
        <v>50</v>
      </c>
      <c r="G930" s="7"/>
      <c r="H930" s="13" t="n">
        <v>43046</v>
      </c>
      <c r="I930" s="10" t="n">
        <v>2646</v>
      </c>
      <c r="J930" s="7" t="s">
        <v>106</v>
      </c>
      <c r="K930" s="10" t="n">
        <f aca="false">IF(I930="","",IF(J930="sq ft",ROUND(I930*0.092903,0),I930))</f>
        <v>246</v>
      </c>
      <c r="L930" s="13" t="n">
        <v>41568</v>
      </c>
      <c r="M930" s="14" t="n">
        <f aca="false">IF(OR(H930="",L930=""),"",ROUND((H930-L930)/30.44,1))</f>
        <v>48.6</v>
      </c>
      <c r="N930" s="7" t="str">
        <f aca="false">IF(AND(E930&lt;&gt;"v2008",ISERROR(SEARCH("Villa",B930))),"Commercial-scale","Residential unit")</f>
        <v>Residential unit</v>
      </c>
      <c r="O930" s="7" t="s">
        <v>54</v>
      </c>
    </row>
    <row r="931" customFormat="false" ht="15" hidden="false" customHeight="false" outlineLevel="0" collapsed="false">
      <c r="A931" s="7" t="n">
        <v>10890159</v>
      </c>
      <c r="B931" s="7" t="s">
        <v>466</v>
      </c>
      <c r="C931" s="7" t="s">
        <v>54</v>
      </c>
      <c r="D931" s="7" t="s">
        <v>93</v>
      </c>
      <c r="E931" s="7" t="s">
        <v>467</v>
      </c>
      <c r="F931" s="7" t="s">
        <v>50</v>
      </c>
      <c r="G931" s="7"/>
      <c r="H931" s="13" t="n">
        <v>43046</v>
      </c>
      <c r="I931" s="10" t="n">
        <v>2646</v>
      </c>
      <c r="J931" s="7" t="s">
        <v>106</v>
      </c>
      <c r="K931" s="10" t="n">
        <f aca="false">IF(I931="","",IF(J931="sq ft",ROUND(I931*0.092903,0),I931))</f>
        <v>246</v>
      </c>
      <c r="L931" s="13" t="n">
        <v>41568</v>
      </c>
      <c r="M931" s="14" t="n">
        <f aca="false">IF(OR(H931="",L931=""),"",ROUND((H931-L931)/30.44,1))</f>
        <v>48.6</v>
      </c>
      <c r="N931" s="7" t="str">
        <f aca="false">IF(AND(E931&lt;&gt;"v2008",ISERROR(SEARCH("Villa",B931))),"Commercial-scale","Residential unit")</f>
        <v>Residential unit</v>
      </c>
      <c r="O931" s="7" t="s">
        <v>54</v>
      </c>
    </row>
    <row r="932" customFormat="false" ht="15" hidden="false" customHeight="false" outlineLevel="0" collapsed="false">
      <c r="A932" s="7" t="n">
        <v>10890166</v>
      </c>
      <c r="B932" s="7" t="s">
        <v>466</v>
      </c>
      <c r="C932" s="7" t="s">
        <v>54</v>
      </c>
      <c r="D932" s="7" t="s">
        <v>93</v>
      </c>
      <c r="E932" s="7" t="s">
        <v>467</v>
      </c>
      <c r="F932" s="7" t="s">
        <v>50</v>
      </c>
      <c r="G932" s="7"/>
      <c r="H932" s="13" t="n">
        <v>43046</v>
      </c>
      <c r="I932" s="10" t="n">
        <v>2646</v>
      </c>
      <c r="J932" s="7" t="s">
        <v>106</v>
      </c>
      <c r="K932" s="10" t="n">
        <f aca="false">IF(I932="","",IF(J932="sq ft",ROUND(I932*0.092903,0),I932))</f>
        <v>246</v>
      </c>
      <c r="L932" s="13" t="n">
        <v>41568</v>
      </c>
      <c r="M932" s="14" t="n">
        <f aca="false">IF(OR(H932="",L932=""),"",ROUND((H932-L932)/30.44,1))</f>
        <v>48.6</v>
      </c>
      <c r="N932" s="7" t="str">
        <f aca="false">IF(AND(E932&lt;&gt;"v2008",ISERROR(SEARCH("Villa",B932))),"Commercial-scale","Residential unit")</f>
        <v>Residential unit</v>
      </c>
      <c r="O932" s="7" t="s">
        <v>54</v>
      </c>
    </row>
    <row r="933" customFormat="false" ht="15" hidden="false" customHeight="false" outlineLevel="0" collapsed="false">
      <c r="A933" s="7" t="n">
        <v>10890170</v>
      </c>
      <c r="B933" s="7" t="s">
        <v>466</v>
      </c>
      <c r="C933" s="7" t="s">
        <v>54</v>
      </c>
      <c r="D933" s="7" t="s">
        <v>93</v>
      </c>
      <c r="E933" s="7" t="s">
        <v>467</v>
      </c>
      <c r="F933" s="7" t="s">
        <v>50</v>
      </c>
      <c r="G933" s="7"/>
      <c r="H933" s="13" t="n">
        <v>43046</v>
      </c>
      <c r="I933" s="10" t="n">
        <v>2646</v>
      </c>
      <c r="J933" s="7" t="s">
        <v>106</v>
      </c>
      <c r="K933" s="10" t="n">
        <f aca="false">IF(I933="","",IF(J933="sq ft",ROUND(I933*0.092903,0),I933))</f>
        <v>246</v>
      </c>
      <c r="L933" s="13" t="n">
        <v>41568</v>
      </c>
      <c r="M933" s="14" t="n">
        <f aca="false">IF(OR(H933="",L933=""),"",ROUND((H933-L933)/30.44,1))</f>
        <v>48.6</v>
      </c>
      <c r="N933" s="7" t="str">
        <f aca="false">IF(AND(E933&lt;&gt;"v2008",ISERROR(SEARCH("Villa",B933))),"Commercial-scale","Residential unit")</f>
        <v>Residential unit</v>
      </c>
      <c r="O933" s="7" t="s">
        <v>54</v>
      </c>
    </row>
    <row r="934" customFormat="false" ht="15" hidden="false" customHeight="false" outlineLevel="0" collapsed="false">
      <c r="A934" s="7" t="n">
        <v>10890161</v>
      </c>
      <c r="B934" s="7" t="s">
        <v>466</v>
      </c>
      <c r="C934" s="7" t="s">
        <v>54</v>
      </c>
      <c r="D934" s="7" t="s">
        <v>93</v>
      </c>
      <c r="E934" s="7" t="s">
        <v>467</v>
      </c>
      <c r="F934" s="7" t="s">
        <v>50</v>
      </c>
      <c r="G934" s="7"/>
      <c r="H934" s="13" t="n">
        <v>43046</v>
      </c>
      <c r="I934" s="10" t="n">
        <v>2646</v>
      </c>
      <c r="J934" s="7" t="s">
        <v>106</v>
      </c>
      <c r="K934" s="10" t="n">
        <f aca="false">IF(I934="","",IF(J934="sq ft",ROUND(I934*0.092903,0),I934))</f>
        <v>246</v>
      </c>
      <c r="L934" s="13" t="n">
        <v>41568</v>
      </c>
      <c r="M934" s="14" t="n">
        <f aca="false">IF(OR(H934="",L934=""),"",ROUND((H934-L934)/30.44,1))</f>
        <v>48.6</v>
      </c>
      <c r="N934" s="7" t="str">
        <f aca="false">IF(AND(E934&lt;&gt;"v2008",ISERROR(SEARCH("Villa",B934))),"Commercial-scale","Residential unit")</f>
        <v>Residential unit</v>
      </c>
      <c r="O934" s="7" t="s">
        <v>54</v>
      </c>
    </row>
    <row r="935" customFormat="false" ht="15" hidden="false" customHeight="false" outlineLevel="0" collapsed="false">
      <c r="A935" s="7" t="n">
        <v>10890149</v>
      </c>
      <c r="B935" s="7" t="s">
        <v>466</v>
      </c>
      <c r="C935" s="7" t="s">
        <v>54</v>
      </c>
      <c r="D935" s="7" t="s">
        <v>93</v>
      </c>
      <c r="E935" s="7" t="s">
        <v>467</v>
      </c>
      <c r="F935" s="7" t="s">
        <v>50</v>
      </c>
      <c r="G935" s="7"/>
      <c r="H935" s="13" t="n">
        <v>43046</v>
      </c>
      <c r="I935" s="10" t="n">
        <v>3090</v>
      </c>
      <c r="J935" s="7" t="s">
        <v>106</v>
      </c>
      <c r="K935" s="10" t="n">
        <f aca="false">IF(I935="","",IF(J935="sq ft",ROUND(I935*0.092903,0),I935))</f>
        <v>287</v>
      </c>
      <c r="L935" s="13" t="n">
        <v>41568</v>
      </c>
      <c r="M935" s="14" t="n">
        <f aca="false">IF(OR(H935="",L935=""),"",ROUND((H935-L935)/30.44,1))</f>
        <v>48.6</v>
      </c>
      <c r="N935" s="7" t="str">
        <f aca="false">IF(AND(E935&lt;&gt;"v2008",ISERROR(SEARCH("Villa",B935))),"Commercial-scale","Residential unit")</f>
        <v>Residential unit</v>
      </c>
      <c r="O935" s="7" t="s">
        <v>54</v>
      </c>
    </row>
    <row r="936" customFormat="false" ht="15" hidden="false" customHeight="false" outlineLevel="0" collapsed="false">
      <c r="A936" s="7" t="n">
        <v>10887523</v>
      </c>
      <c r="B936" s="7" t="s">
        <v>466</v>
      </c>
      <c r="C936" s="7" t="s">
        <v>54</v>
      </c>
      <c r="D936" s="7" t="s">
        <v>93</v>
      </c>
      <c r="E936" s="7" t="s">
        <v>467</v>
      </c>
      <c r="F936" s="7" t="s">
        <v>50</v>
      </c>
      <c r="G936" s="7"/>
      <c r="H936" s="13" t="n">
        <v>43046</v>
      </c>
      <c r="I936" s="10" t="n">
        <v>4591</v>
      </c>
      <c r="J936" s="7" t="s">
        <v>106</v>
      </c>
      <c r="K936" s="10" t="n">
        <f aca="false">IF(I936="","",IF(J936="sq ft",ROUND(I936*0.092903,0),I936))</f>
        <v>427</v>
      </c>
      <c r="L936" s="13" t="n">
        <v>41568</v>
      </c>
      <c r="M936" s="14" t="n">
        <f aca="false">IF(OR(H936="",L936=""),"",ROUND((H936-L936)/30.44,1))</f>
        <v>48.6</v>
      </c>
      <c r="N936" s="7" t="str">
        <f aca="false">IF(AND(E936&lt;&gt;"v2008",ISERROR(SEARCH("Villa",B936))),"Commercial-scale","Residential unit")</f>
        <v>Residential unit</v>
      </c>
      <c r="O936" s="7" t="s">
        <v>54</v>
      </c>
    </row>
    <row r="937" customFormat="false" ht="15" hidden="false" customHeight="false" outlineLevel="0" collapsed="false">
      <c r="A937" s="7" t="n">
        <v>10887509</v>
      </c>
      <c r="B937" s="7" t="s">
        <v>466</v>
      </c>
      <c r="C937" s="7" t="s">
        <v>54</v>
      </c>
      <c r="D937" s="7" t="s">
        <v>93</v>
      </c>
      <c r="E937" s="7" t="s">
        <v>467</v>
      </c>
      <c r="F937" s="7" t="s">
        <v>50</v>
      </c>
      <c r="G937" s="7"/>
      <c r="H937" s="13" t="n">
        <v>43046</v>
      </c>
      <c r="I937" s="10" t="n">
        <v>4591</v>
      </c>
      <c r="J937" s="7" t="s">
        <v>106</v>
      </c>
      <c r="K937" s="10" t="n">
        <f aca="false">IF(I937="","",IF(J937="sq ft",ROUND(I937*0.092903,0),I937))</f>
        <v>427</v>
      </c>
      <c r="L937" s="13" t="n">
        <v>41568</v>
      </c>
      <c r="M937" s="14" t="n">
        <f aca="false">IF(OR(H937="",L937=""),"",ROUND((H937-L937)/30.44,1))</f>
        <v>48.6</v>
      </c>
      <c r="N937" s="7" t="str">
        <f aca="false">IF(AND(E937&lt;&gt;"v2008",ISERROR(SEARCH("Villa",B937))),"Commercial-scale","Residential unit")</f>
        <v>Residential unit</v>
      </c>
      <c r="O937" s="7" t="s">
        <v>54</v>
      </c>
    </row>
    <row r="938" customFormat="false" ht="15" hidden="false" customHeight="false" outlineLevel="0" collapsed="false">
      <c r="A938" s="7" t="n">
        <v>10890148</v>
      </c>
      <c r="B938" s="7" t="s">
        <v>466</v>
      </c>
      <c r="C938" s="7" t="s">
        <v>54</v>
      </c>
      <c r="D938" s="7" t="s">
        <v>93</v>
      </c>
      <c r="E938" s="7" t="s">
        <v>467</v>
      </c>
      <c r="F938" s="7" t="s">
        <v>50</v>
      </c>
      <c r="G938" s="7"/>
      <c r="H938" s="13" t="n">
        <v>43046</v>
      </c>
      <c r="I938" s="10" t="n">
        <v>3090</v>
      </c>
      <c r="J938" s="7" t="s">
        <v>106</v>
      </c>
      <c r="K938" s="10" t="n">
        <f aca="false">IF(I938="","",IF(J938="sq ft",ROUND(I938*0.092903,0),I938))</f>
        <v>287</v>
      </c>
      <c r="L938" s="13" t="n">
        <v>41568</v>
      </c>
      <c r="M938" s="14" t="n">
        <f aca="false">IF(OR(H938="",L938=""),"",ROUND((H938-L938)/30.44,1))</f>
        <v>48.6</v>
      </c>
      <c r="N938" s="7" t="str">
        <f aca="false">IF(AND(E938&lt;&gt;"v2008",ISERROR(SEARCH("Villa",B938))),"Commercial-scale","Residential unit")</f>
        <v>Residential unit</v>
      </c>
      <c r="O938" s="7" t="s">
        <v>54</v>
      </c>
    </row>
    <row r="939" customFormat="false" ht="15" hidden="false" customHeight="false" outlineLevel="0" collapsed="false">
      <c r="A939" s="7" t="n">
        <v>10887452</v>
      </c>
      <c r="B939" s="7" t="s">
        <v>466</v>
      </c>
      <c r="C939" s="7" t="s">
        <v>54</v>
      </c>
      <c r="D939" s="7" t="s">
        <v>93</v>
      </c>
      <c r="E939" s="7" t="s">
        <v>467</v>
      </c>
      <c r="F939" s="7" t="s">
        <v>50</v>
      </c>
      <c r="G939" s="7"/>
      <c r="H939" s="13" t="n">
        <v>43046</v>
      </c>
      <c r="I939" s="10" t="n">
        <v>4591</v>
      </c>
      <c r="J939" s="7" t="s">
        <v>106</v>
      </c>
      <c r="K939" s="10" t="n">
        <f aca="false">IF(I939="","",IF(J939="sq ft",ROUND(I939*0.092903,0),I939))</f>
        <v>427</v>
      </c>
      <c r="L939" s="13" t="n">
        <v>41568</v>
      </c>
      <c r="M939" s="14" t="n">
        <f aca="false">IF(OR(H939="",L939=""),"",ROUND((H939-L939)/30.44,1))</f>
        <v>48.6</v>
      </c>
      <c r="N939" s="7" t="str">
        <f aca="false">IF(AND(E939&lt;&gt;"v2008",ISERROR(SEARCH("Villa",B939))),"Commercial-scale","Residential unit")</f>
        <v>Residential unit</v>
      </c>
      <c r="O939" s="7" t="s">
        <v>54</v>
      </c>
    </row>
    <row r="940" customFormat="false" ht="15" hidden="false" customHeight="false" outlineLevel="0" collapsed="false">
      <c r="A940" s="7" t="n">
        <v>10887451</v>
      </c>
      <c r="B940" s="7" t="s">
        <v>466</v>
      </c>
      <c r="C940" s="7" t="s">
        <v>54</v>
      </c>
      <c r="D940" s="7" t="s">
        <v>93</v>
      </c>
      <c r="E940" s="7" t="s">
        <v>467</v>
      </c>
      <c r="F940" s="7" t="s">
        <v>50</v>
      </c>
      <c r="G940" s="7"/>
      <c r="H940" s="13" t="n">
        <v>43046</v>
      </c>
      <c r="I940" s="10" t="n">
        <v>4591</v>
      </c>
      <c r="J940" s="7" t="s">
        <v>106</v>
      </c>
      <c r="K940" s="10" t="n">
        <f aca="false">IF(I940="","",IF(J940="sq ft",ROUND(I940*0.092903,0),I940))</f>
        <v>427</v>
      </c>
      <c r="L940" s="13" t="n">
        <v>41568</v>
      </c>
      <c r="M940" s="14" t="n">
        <f aca="false">IF(OR(H940="",L940=""),"",ROUND((H940-L940)/30.44,1))</f>
        <v>48.6</v>
      </c>
      <c r="N940" s="7" t="str">
        <f aca="false">IF(AND(E940&lt;&gt;"v2008",ISERROR(SEARCH("Villa",B940))),"Commercial-scale","Residential unit")</f>
        <v>Residential unit</v>
      </c>
      <c r="O940" s="7" t="s">
        <v>54</v>
      </c>
    </row>
    <row r="941" customFormat="false" ht="15" hidden="false" customHeight="false" outlineLevel="0" collapsed="false">
      <c r="A941" s="7" t="n">
        <v>10887449</v>
      </c>
      <c r="B941" s="7" t="s">
        <v>466</v>
      </c>
      <c r="C941" s="7" t="s">
        <v>54</v>
      </c>
      <c r="D941" s="7" t="s">
        <v>93</v>
      </c>
      <c r="E941" s="7" t="s">
        <v>467</v>
      </c>
      <c r="F941" s="7" t="s">
        <v>50</v>
      </c>
      <c r="G941" s="7"/>
      <c r="H941" s="13" t="n">
        <v>43046</v>
      </c>
      <c r="I941" s="10" t="n">
        <v>4824</v>
      </c>
      <c r="J941" s="7" t="s">
        <v>106</v>
      </c>
      <c r="K941" s="10" t="n">
        <f aca="false">IF(I941="","",IF(J941="sq ft",ROUND(I941*0.092903,0),I941))</f>
        <v>448</v>
      </c>
      <c r="L941" s="13" t="n">
        <v>41568</v>
      </c>
      <c r="M941" s="14" t="n">
        <f aca="false">IF(OR(H941="",L941=""),"",ROUND((H941-L941)/30.44,1))</f>
        <v>48.6</v>
      </c>
      <c r="N941" s="7" t="str">
        <f aca="false">IF(AND(E941&lt;&gt;"v2008",ISERROR(SEARCH("Villa",B941))),"Commercial-scale","Residential unit")</f>
        <v>Residential unit</v>
      </c>
      <c r="O941" s="7" t="s">
        <v>54</v>
      </c>
    </row>
    <row r="942" customFormat="false" ht="15" hidden="false" customHeight="false" outlineLevel="0" collapsed="false">
      <c r="A942" s="7" t="n">
        <v>10889805</v>
      </c>
      <c r="B942" s="7" t="s">
        <v>466</v>
      </c>
      <c r="C942" s="7" t="s">
        <v>54</v>
      </c>
      <c r="D942" s="7" t="s">
        <v>93</v>
      </c>
      <c r="E942" s="7" t="s">
        <v>467</v>
      </c>
      <c r="F942" s="7" t="s">
        <v>50</v>
      </c>
      <c r="G942" s="7"/>
      <c r="H942" s="13" t="n">
        <v>43046</v>
      </c>
      <c r="I942" s="10" t="n">
        <v>2028</v>
      </c>
      <c r="J942" s="7" t="s">
        <v>106</v>
      </c>
      <c r="K942" s="10" t="n">
        <f aca="false">IF(I942="","",IF(J942="sq ft",ROUND(I942*0.092903,0),I942))</f>
        <v>188</v>
      </c>
      <c r="L942" s="13" t="n">
        <v>41352</v>
      </c>
      <c r="M942" s="14" t="n">
        <f aca="false">IF(OR(H942="",L942=""),"",ROUND((H942-L942)/30.44,1))</f>
        <v>55.7</v>
      </c>
      <c r="N942" s="7" t="str">
        <f aca="false">IF(AND(E942&lt;&gt;"v2008",ISERROR(SEARCH("Villa",B942))),"Commercial-scale","Residential unit")</f>
        <v>Residential unit</v>
      </c>
      <c r="O942" s="7" t="s">
        <v>54</v>
      </c>
    </row>
    <row r="943" customFormat="false" ht="15" hidden="false" customHeight="false" outlineLevel="0" collapsed="false">
      <c r="A943" s="7" t="n">
        <v>10887763</v>
      </c>
      <c r="B943" s="7" t="s">
        <v>466</v>
      </c>
      <c r="C943" s="7" t="s">
        <v>54</v>
      </c>
      <c r="D943" s="7" t="s">
        <v>93</v>
      </c>
      <c r="E943" s="7" t="s">
        <v>467</v>
      </c>
      <c r="F943" s="7" t="s">
        <v>50</v>
      </c>
      <c r="G943" s="7"/>
      <c r="H943" s="13" t="n">
        <v>43046</v>
      </c>
      <c r="I943" s="10" t="n">
        <v>5192</v>
      </c>
      <c r="J943" s="7" t="s">
        <v>106</v>
      </c>
      <c r="K943" s="10" t="n">
        <f aca="false">IF(I943="","",IF(J943="sq ft",ROUND(I943*0.092903,0),I943))</f>
        <v>482</v>
      </c>
      <c r="L943" s="13" t="n">
        <v>41352</v>
      </c>
      <c r="M943" s="14" t="n">
        <f aca="false">IF(OR(H943="",L943=""),"",ROUND((H943-L943)/30.44,1))</f>
        <v>55.7</v>
      </c>
      <c r="N943" s="7" t="str">
        <f aca="false">IF(AND(E943&lt;&gt;"v2008",ISERROR(SEARCH("Villa",B943))),"Commercial-scale","Residential unit")</f>
        <v>Residential unit</v>
      </c>
      <c r="O943" s="7" t="s">
        <v>54</v>
      </c>
    </row>
    <row r="944" customFormat="false" ht="15" hidden="false" customHeight="false" outlineLevel="0" collapsed="false">
      <c r="A944" s="7" t="n">
        <v>10889708</v>
      </c>
      <c r="B944" s="7" t="s">
        <v>466</v>
      </c>
      <c r="C944" s="7" t="s">
        <v>54</v>
      </c>
      <c r="D944" s="7" t="s">
        <v>93</v>
      </c>
      <c r="E944" s="7" t="s">
        <v>467</v>
      </c>
      <c r="F944" s="7" t="s">
        <v>50</v>
      </c>
      <c r="G944" s="7"/>
      <c r="H944" s="13" t="n">
        <v>43046</v>
      </c>
      <c r="I944" s="10" t="n">
        <v>4171</v>
      </c>
      <c r="J944" s="7" t="s">
        <v>106</v>
      </c>
      <c r="K944" s="10" t="n">
        <f aca="false">IF(I944="","",IF(J944="sq ft",ROUND(I944*0.092903,0),I944))</f>
        <v>387</v>
      </c>
      <c r="L944" s="13" t="n">
        <v>41352</v>
      </c>
      <c r="M944" s="14" t="n">
        <f aca="false">IF(OR(H944="",L944=""),"",ROUND((H944-L944)/30.44,1))</f>
        <v>55.7</v>
      </c>
      <c r="N944" s="7" t="str">
        <f aca="false">IF(AND(E944&lt;&gt;"v2008",ISERROR(SEARCH("Villa",B944))),"Commercial-scale","Residential unit")</f>
        <v>Residential unit</v>
      </c>
      <c r="O944" s="7" t="s">
        <v>54</v>
      </c>
    </row>
    <row r="945" customFormat="false" ht="15" hidden="false" customHeight="false" outlineLevel="0" collapsed="false">
      <c r="A945" s="7" t="n">
        <v>10889435</v>
      </c>
      <c r="B945" s="7" t="s">
        <v>466</v>
      </c>
      <c r="C945" s="7" t="s">
        <v>54</v>
      </c>
      <c r="D945" s="7" t="s">
        <v>93</v>
      </c>
      <c r="E945" s="7" t="s">
        <v>467</v>
      </c>
      <c r="F945" s="7" t="s">
        <v>50</v>
      </c>
      <c r="G945" s="7"/>
      <c r="H945" s="13" t="n">
        <v>43046</v>
      </c>
      <c r="I945" s="10" t="n">
        <v>4171</v>
      </c>
      <c r="J945" s="7" t="s">
        <v>106</v>
      </c>
      <c r="K945" s="10" t="n">
        <f aca="false">IF(I945="","",IF(J945="sq ft",ROUND(I945*0.092903,0),I945))</f>
        <v>387</v>
      </c>
      <c r="L945" s="13" t="n">
        <v>41352</v>
      </c>
      <c r="M945" s="14" t="n">
        <f aca="false">IF(OR(H945="",L945=""),"",ROUND((H945-L945)/30.44,1))</f>
        <v>55.7</v>
      </c>
      <c r="N945" s="7" t="str">
        <f aca="false">IF(AND(E945&lt;&gt;"v2008",ISERROR(SEARCH("Villa",B945))),"Commercial-scale","Residential unit")</f>
        <v>Residential unit</v>
      </c>
      <c r="O945" s="7" t="s">
        <v>54</v>
      </c>
    </row>
    <row r="946" customFormat="false" ht="15" hidden="false" customHeight="false" outlineLevel="0" collapsed="false">
      <c r="A946" s="7" t="n">
        <v>10889446</v>
      </c>
      <c r="B946" s="7" t="s">
        <v>466</v>
      </c>
      <c r="C946" s="7" t="s">
        <v>54</v>
      </c>
      <c r="D946" s="7" t="s">
        <v>93</v>
      </c>
      <c r="E946" s="7" t="s">
        <v>467</v>
      </c>
      <c r="F946" s="7" t="s">
        <v>50</v>
      </c>
      <c r="G946" s="7"/>
      <c r="H946" s="13" t="n">
        <v>43046</v>
      </c>
      <c r="I946" s="10" t="n">
        <v>4833</v>
      </c>
      <c r="J946" s="7" t="s">
        <v>106</v>
      </c>
      <c r="K946" s="10" t="n">
        <f aca="false">IF(I946="","",IF(J946="sq ft",ROUND(I946*0.092903,0),I946))</f>
        <v>449</v>
      </c>
      <c r="L946" s="13" t="n">
        <v>41352</v>
      </c>
      <c r="M946" s="14" t="n">
        <f aca="false">IF(OR(H946="",L946=""),"",ROUND((H946-L946)/30.44,1))</f>
        <v>55.7</v>
      </c>
      <c r="N946" s="7" t="str">
        <f aca="false">IF(AND(E946&lt;&gt;"v2008",ISERROR(SEARCH("Villa",B946))),"Commercial-scale","Residential unit")</f>
        <v>Residential unit</v>
      </c>
      <c r="O946" s="7" t="s">
        <v>54</v>
      </c>
    </row>
    <row r="947" customFormat="false" ht="15" hidden="false" customHeight="false" outlineLevel="0" collapsed="false">
      <c r="A947" s="7" t="n">
        <v>10889852</v>
      </c>
      <c r="B947" s="7" t="s">
        <v>466</v>
      </c>
      <c r="C947" s="7" t="s">
        <v>54</v>
      </c>
      <c r="D947" s="7" t="s">
        <v>93</v>
      </c>
      <c r="E947" s="7" t="s">
        <v>467</v>
      </c>
      <c r="F947" s="7" t="s">
        <v>50</v>
      </c>
      <c r="G947" s="7"/>
      <c r="H947" s="13" t="n">
        <v>43046</v>
      </c>
      <c r="I947" s="10" t="n">
        <v>2646</v>
      </c>
      <c r="J947" s="7" t="s">
        <v>106</v>
      </c>
      <c r="K947" s="10" t="n">
        <f aca="false">IF(I947="","",IF(J947="sq ft",ROUND(I947*0.092903,0),I947))</f>
        <v>246</v>
      </c>
      <c r="L947" s="13" t="n">
        <v>41352</v>
      </c>
      <c r="M947" s="14" t="n">
        <f aca="false">IF(OR(H947="",L947=""),"",ROUND((H947-L947)/30.44,1))</f>
        <v>55.7</v>
      </c>
      <c r="N947" s="7" t="str">
        <f aca="false">IF(AND(E947&lt;&gt;"v2008",ISERROR(SEARCH("Villa",B947))),"Commercial-scale","Residential unit")</f>
        <v>Residential unit</v>
      </c>
      <c r="O947" s="7" t="s">
        <v>54</v>
      </c>
    </row>
    <row r="948" customFormat="false" ht="15" hidden="false" customHeight="false" outlineLevel="0" collapsed="false">
      <c r="A948" s="7" t="n">
        <v>10889267</v>
      </c>
      <c r="B948" s="7" t="s">
        <v>466</v>
      </c>
      <c r="C948" s="7" t="s">
        <v>54</v>
      </c>
      <c r="D948" s="7" t="s">
        <v>93</v>
      </c>
      <c r="E948" s="7" t="s">
        <v>467</v>
      </c>
      <c r="F948" s="7" t="s">
        <v>50</v>
      </c>
      <c r="G948" s="7"/>
      <c r="H948" s="13" t="n">
        <v>43046</v>
      </c>
      <c r="I948" s="10" t="n">
        <v>5192</v>
      </c>
      <c r="J948" s="7" t="s">
        <v>106</v>
      </c>
      <c r="K948" s="10" t="n">
        <f aca="false">IF(I948="","",IF(J948="sq ft",ROUND(I948*0.092903,0),I948))</f>
        <v>482</v>
      </c>
      <c r="L948" s="13" t="n">
        <v>41352</v>
      </c>
      <c r="M948" s="14" t="n">
        <f aca="false">IF(OR(H948="",L948=""),"",ROUND((H948-L948)/30.44,1))</f>
        <v>55.7</v>
      </c>
      <c r="N948" s="7" t="str">
        <f aca="false">IF(AND(E948&lt;&gt;"v2008",ISERROR(SEARCH("Villa",B948))),"Commercial-scale","Residential unit")</f>
        <v>Residential unit</v>
      </c>
      <c r="O948" s="7" t="s">
        <v>54</v>
      </c>
    </row>
    <row r="949" customFormat="false" ht="15" hidden="false" customHeight="false" outlineLevel="0" collapsed="false">
      <c r="A949" s="7" t="n">
        <v>10889835</v>
      </c>
      <c r="B949" s="7" t="s">
        <v>466</v>
      </c>
      <c r="C949" s="7" t="s">
        <v>54</v>
      </c>
      <c r="D949" s="7" t="s">
        <v>93</v>
      </c>
      <c r="E949" s="7" t="s">
        <v>467</v>
      </c>
      <c r="F949" s="7" t="s">
        <v>50</v>
      </c>
      <c r="G949" s="7"/>
      <c r="H949" s="13" t="n">
        <v>43046</v>
      </c>
      <c r="I949" s="10" t="n">
        <v>2646</v>
      </c>
      <c r="J949" s="7" t="s">
        <v>106</v>
      </c>
      <c r="K949" s="10" t="n">
        <f aca="false">IF(I949="","",IF(J949="sq ft",ROUND(I949*0.092903,0),I949))</f>
        <v>246</v>
      </c>
      <c r="L949" s="13" t="n">
        <v>41352</v>
      </c>
      <c r="M949" s="14" t="n">
        <f aca="false">IF(OR(H949="",L949=""),"",ROUND((H949-L949)/30.44,1))</f>
        <v>55.7</v>
      </c>
      <c r="N949" s="7" t="str">
        <f aca="false">IF(AND(E949&lt;&gt;"v2008",ISERROR(SEARCH("Villa",B949))),"Commercial-scale","Residential unit")</f>
        <v>Residential unit</v>
      </c>
      <c r="O949" s="7" t="s">
        <v>54</v>
      </c>
    </row>
    <row r="950" customFormat="false" ht="15" hidden="false" customHeight="false" outlineLevel="0" collapsed="false">
      <c r="A950" s="7" t="n">
        <v>10889831</v>
      </c>
      <c r="B950" s="7" t="s">
        <v>466</v>
      </c>
      <c r="C950" s="7" t="s">
        <v>54</v>
      </c>
      <c r="D950" s="7" t="s">
        <v>93</v>
      </c>
      <c r="E950" s="7" t="s">
        <v>467</v>
      </c>
      <c r="F950" s="7" t="s">
        <v>50</v>
      </c>
      <c r="G950" s="7"/>
      <c r="H950" s="13" t="n">
        <v>43046</v>
      </c>
      <c r="I950" s="10" t="n">
        <v>2474</v>
      </c>
      <c r="J950" s="7" t="s">
        <v>106</v>
      </c>
      <c r="K950" s="10" t="n">
        <f aca="false">IF(I950="","",IF(J950="sq ft",ROUND(I950*0.092903,0),I950))</f>
        <v>230</v>
      </c>
      <c r="L950" s="13" t="n">
        <v>41352</v>
      </c>
      <c r="M950" s="14" t="n">
        <f aca="false">IF(OR(H950="",L950=""),"",ROUND((H950-L950)/30.44,1))</f>
        <v>55.7</v>
      </c>
      <c r="N950" s="7" t="str">
        <f aca="false">IF(AND(E950&lt;&gt;"v2008",ISERROR(SEARCH("Villa",B950))),"Commercial-scale","Residential unit")</f>
        <v>Residential unit</v>
      </c>
      <c r="O950" s="7" t="s">
        <v>54</v>
      </c>
    </row>
    <row r="951" customFormat="false" ht="15" hidden="false" customHeight="false" outlineLevel="0" collapsed="false">
      <c r="A951" s="7" t="n">
        <v>10889825</v>
      </c>
      <c r="B951" s="7" t="s">
        <v>466</v>
      </c>
      <c r="C951" s="7" t="s">
        <v>54</v>
      </c>
      <c r="D951" s="7" t="s">
        <v>93</v>
      </c>
      <c r="E951" s="7" t="s">
        <v>467</v>
      </c>
      <c r="F951" s="7" t="s">
        <v>50</v>
      </c>
      <c r="G951" s="7"/>
      <c r="H951" s="13" t="n">
        <v>43046</v>
      </c>
      <c r="I951" s="10" t="n">
        <v>2028</v>
      </c>
      <c r="J951" s="7" t="s">
        <v>106</v>
      </c>
      <c r="K951" s="10" t="n">
        <f aca="false">IF(I951="","",IF(J951="sq ft",ROUND(I951*0.092903,0),I951))</f>
        <v>188</v>
      </c>
      <c r="L951" s="13" t="n">
        <v>41352</v>
      </c>
      <c r="M951" s="14" t="n">
        <f aca="false">IF(OR(H951="",L951=""),"",ROUND((H951-L951)/30.44,1))</f>
        <v>55.7</v>
      </c>
      <c r="N951" s="7" t="str">
        <f aca="false">IF(AND(E951&lt;&gt;"v2008",ISERROR(SEARCH("Villa",B951))),"Commercial-scale","Residential unit")</f>
        <v>Residential unit</v>
      </c>
      <c r="O951" s="7" t="s">
        <v>54</v>
      </c>
    </row>
    <row r="952" customFormat="false" ht="15" hidden="false" customHeight="false" outlineLevel="0" collapsed="false">
      <c r="A952" s="7" t="n">
        <v>10889263</v>
      </c>
      <c r="B952" s="7" t="s">
        <v>466</v>
      </c>
      <c r="C952" s="7" t="s">
        <v>54</v>
      </c>
      <c r="D952" s="7" t="s">
        <v>93</v>
      </c>
      <c r="E952" s="7" t="s">
        <v>467</v>
      </c>
      <c r="F952" s="7" t="s">
        <v>50</v>
      </c>
      <c r="G952" s="7"/>
      <c r="H952" s="13" t="n">
        <v>43046</v>
      </c>
      <c r="I952" s="10" t="n">
        <v>4833</v>
      </c>
      <c r="J952" s="7" t="s">
        <v>106</v>
      </c>
      <c r="K952" s="10" t="n">
        <f aca="false">IF(I952="","",IF(J952="sq ft",ROUND(I952*0.092903,0),I952))</f>
        <v>449</v>
      </c>
      <c r="L952" s="13" t="n">
        <v>41352</v>
      </c>
      <c r="M952" s="14" t="n">
        <f aca="false">IF(OR(H952="",L952=""),"",ROUND((H952-L952)/30.44,1))</f>
        <v>55.7</v>
      </c>
      <c r="N952" s="7" t="str">
        <f aca="false">IF(AND(E952&lt;&gt;"v2008",ISERROR(SEARCH("Villa",B952))),"Commercial-scale","Residential unit")</f>
        <v>Residential unit</v>
      </c>
      <c r="O952" s="7" t="s">
        <v>54</v>
      </c>
    </row>
    <row r="953" customFormat="false" ht="15" hidden="false" customHeight="false" outlineLevel="0" collapsed="false">
      <c r="A953" s="7" t="n">
        <v>10889258</v>
      </c>
      <c r="B953" s="7" t="s">
        <v>466</v>
      </c>
      <c r="C953" s="7" t="s">
        <v>54</v>
      </c>
      <c r="D953" s="7" t="s">
        <v>93</v>
      </c>
      <c r="E953" s="7" t="s">
        <v>467</v>
      </c>
      <c r="F953" s="7" t="s">
        <v>50</v>
      </c>
      <c r="G953" s="7"/>
      <c r="H953" s="13" t="n">
        <v>43046</v>
      </c>
      <c r="I953" s="10" t="n">
        <v>4833</v>
      </c>
      <c r="J953" s="7" t="s">
        <v>106</v>
      </c>
      <c r="K953" s="10" t="n">
        <f aca="false">IF(I953="","",IF(J953="sq ft",ROUND(I953*0.092903,0),I953))</f>
        <v>449</v>
      </c>
      <c r="L953" s="13" t="n">
        <v>41352</v>
      </c>
      <c r="M953" s="14" t="n">
        <f aca="false">IF(OR(H953="",L953=""),"",ROUND((H953-L953)/30.44,1))</f>
        <v>55.7</v>
      </c>
      <c r="N953" s="7" t="str">
        <f aca="false">IF(AND(E953&lt;&gt;"v2008",ISERROR(SEARCH("Villa",B953))),"Commercial-scale","Residential unit")</f>
        <v>Residential unit</v>
      </c>
      <c r="O953" s="7" t="s">
        <v>54</v>
      </c>
    </row>
    <row r="954" customFormat="false" ht="15" hidden="false" customHeight="false" outlineLevel="0" collapsed="false">
      <c r="A954" s="7" t="n">
        <v>10889249</v>
      </c>
      <c r="B954" s="7" t="s">
        <v>466</v>
      </c>
      <c r="C954" s="7" t="s">
        <v>54</v>
      </c>
      <c r="D954" s="7" t="s">
        <v>93</v>
      </c>
      <c r="E954" s="7" t="s">
        <v>467</v>
      </c>
      <c r="F954" s="7" t="s">
        <v>50</v>
      </c>
      <c r="G954" s="7"/>
      <c r="H954" s="13" t="n">
        <v>43046</v>
      </c>
      <c r="I954" s="10" t="n">
        <v>4833</v>
      </c>
      <c r="J954" s="7" t="s">
        <v>106</v>
      </c>
      <c r="K954" s="10" t="n">
        <f aca="false">IF(I954="","",IF(J954="sq ft",ROUND(I954*0.092903,0),I954))</f>
        <v>449</v>
      </c>
      <c r="L954" s="13" t="n">
        <v>41352</v>
      </c>
      <c r="M954" s="14" t="n">
        <f aca="false">IF(OR(H954="",L954=""),"",ROUND((H954-L954)/30.44,1))</f>
        <v>55.7</v>
      </c>
      <c r="N954" s="7" t="str">
        <f aca="false">IF(AND(E954&lt;&gt;"v2008",ISERROR(SEARCH("Villa",B954))),"Commercial-scale","Residential unit")</f>
        <v>Residential unit</v>
      </c>
      <c r="O954" s="7" t="s">
        <v>54</v>
      </c>
    </row>
    <row r="955" customFormat="false" ht="15" hidden="false" customHeight="false" outlineLevel="0" collapsed="false">
      <c r="A955" s="7" t="n">
        <v>10889246</v>
      </c>
      <c r="B955" s="7" t="s">
        <v>466</v>
      </c>
      <c r="C955" s="7" t="s">
        <v>54</v>
      </c>
      <c r="D955" s="7" t="s">
        <v>93</v>
      </c>
      <c r="E955" s="7" t="s">
        <v>467</v>
      </c>
      <c r="F955" s="7" t="s">
        <v>50</v>
      </c>
      <c r="G955" s="7"/>
      <c r="H955" s="13" t="n">
        <v>43046</v>
      </c>
      <c r="I955" s="10" t="n">
        <v>4833</v>
      </c>
      <c r="J955" s="7" t="s">
        <v>106</v>
      </c>
      <c r="K955" s="10" t="n">
        <f aca="false">IF(I955="","",IF(J955="sq ft",ROUND(I955*0.092903,0),I955))</f>
        <v>449</v>
      </c>
      <c r="L955" s="13" t="n">
        <v>41352</v>
      </c>
      <c r="M955" s="14" t="n">
        <f aca="false">IF(OR(H955="",L955=""),"",ROUND((H955-L955)/30.44,1))</f>
        <v>55.7</v>
      </c>
      <c r="N955" s="7" t="str">
        <f aca="false">IF(AND(E955&lt;&gt;"v2008",ISERROR(SEARCH("Villa",B955))),"Commercial-scale","Residential unit")</f>
        <v>Residential unit</v>
      </c>
      <c r="O955" s="7" t="s">
        <v>54</v>
      </c>
    </row>
    <row r="956" customFormat="false" ht="15" hidden="false" customHeight="false" outlineLevel="0" collapsed="false">
      <c r="A956" s="7" t="n">
        <v>10889245</v>
      </c>
      <c r="B956" s="7" t="s">
        <v>466</v>
      </c>
      <c r="C956" s="7" t="s">
        <v>54</v>
      </c>
      <c r="D956" s="7" t="s">
        <v>93</v>
      </c>
      <c r="E956" s="7" t="s">
        <v>467</v>
      </c>
      <c r="F956" s="7" t="s">
        <v>50</v>
      </c>
      <c r="G956" s="7"/>
      <c r="H956" s="13" t="n">
        <v>43046</v>
      </c>
      <c r="I956" s="10" t="n">
        <v>4833</v>
      </c>
      <c r="J956" s="7" t="s">
        <v>106</v>
      </c>
      <c r="K956" s="10" t="n">
        <f aca="false">IF(I956="","",IF(J956="sq ft",ROUND(I956*0.092903,0),I956))</f>
        <v>449</v>
      </c>
      <c r="L956" s="13" t="n">
        <v>41352</v>
      </c>
      <c r="M956" s="14" t="n">
        <f aca="false">IF(OR(H956="",L956=""),"",ROUND((H956-L956)/30.44,1))</f>
        <v>55.7</v>
      </c>
      <c r="N956" s="7" t="str">
        <f aca="false">IF(AND(E956&lt;&gt;"v2008",ISERROR(SEARCH("Villa",B956))),"Commercial-scale","Residential unit")</f>
        <v>Residential unit</v>
      </c>
      <c r="O956" s="7" t="s">
        <v>54</v>
      </c>
    </row>
    <row r="957" customFormat="false" ht="15" hidden="false" customHeight="false" outlineLevel="0" collapsed="false">
      <c r="A957" s="7" t="n">
        <v>10889243</v>
      </c>
      <c r="B957" s="7" t="s">
        <v>466</v>
      </c>
      <c r="C957" s="7" t="s">
        <v>54</v>
      </c>
      <c r="D957" s="7" t="s">
        <v>93</v>
      </c>
      <c r="E957" s="7" t="s">
        <v>467</v>
      </c>
      <c r="F957" s="7" t="s">
        <v>50</v>
      </c>
      <c r="G957" s="7"/>
      <c r="H957" s="13" t="n">
        <v>43046</v>
      </c>
      <c r="I957" s="10" t="n">
        <v>4591</v>
      </c>
      <c r="J957" s="7" t="s">
        <v>106</v>
      </c>
      <c r="K957" s="10" t="n">
        <f aca="false">IF(I957="","",IF(J957="sq ft",ROUND(I957*0.092903,0),I957))</f>
        <v>427</v>
      </c>
      <c r="L957" s="13" t="n">
        <v>41352</v>
      </c>
      <c r="M957" s="14" t="n">
        <f aca="false">IF(OR(H957="",L957=""),"",ROUND((H957-L957)/30.44,1))</f>
        <v>55.7</v>
      </c>
      <c r="N957" s="7" t="str">
        <f aca="false">IF(AND(E957&lt;&gt;"v2008",ISERROR(SEARCH("Villa",B957))),"Commercial-scale","Residential unit")</f>
        <v>Residential unit</v>
      </c>
      <c r="O957" s="7" t="s">
        <v>54</v>
      </c>
    </row>
    <row r="958" customFormat="false" ht="15" hidden="false" customHeight="false" outlineLevel="0" collapsed="false">
      <c r="A958" s="7" t="n">
        <v>10889823</v>
      </c>
      <c r="B958" s="7" t="s">
        <v>466</v>
      </c>
      <c r="C958" s="7" t="s">
        <v>54</v>
      </c>
      <c r="D958" s="7" t="s">
        <v>93</v>
      </c>
      <c r="E958" s="7" t="s">
        <v>467</v>
      </c>
      <c r="F958" s="7" t="s">
        <v>50</v>
      </c>
      <c r="G958" s="7"/>
      <c r="H958" s="13" t="n">
        <v>43046</v>
      </c>
      <c r="I958" s="10" t="n">
        <v>2474</v>
      </c>
      <c r="J958" s="7" t="s">
        <v>106</v>
      </c>
      <c r="K958" s="10" t="n">
        <f aca="false">IF(I958="","",IF(J958="sq ft",ROUND(I958*0.092903,0),I958))</f>
        <v>230</v>
      </c>
      <c r="L958" s="13" t="n">
        <v>41352</v>
      </c>
      <c r="M958" s="14" t="n">
        <f aca="false">IF(OR(H958="",L958=""),"",ROUND((H958-L958)/30.44,1))</f>
        <v>55.7</v>
      </c>
      <c r="N958" s="7" t="str">
        <f aca="false">IF(AND(E958&lt;&gt;"v2008",ISERROR(SEARCH("Villa",B958))),"Commercial-scale","Residential unit")</f>
        <v>Residential unit</v>
      </c>
      <c r="O958" s="7" t="s">
        <v>54</v>
      </c>
    </row>
    <row r="959" customFormat="false" ht="15" hidden="false" customHeight="false" outlineLevel="0" collapsed="false">
      <c r="A959" s="7" t="n">
        <v>10889277</v>
      </c>
      <c r="B959" s="7" t="s">
        <v>466</v>
      </c>
      <c r="C959" s="7" t="s">
        <v>54</v>
      </c>
      <c r="D959" s="7" t="s">
        <v>93</v>
      </c>
      <c r="E959" s="7" t="s">
        <v>467</v>
      </c>
      <c r="F959" s="7" t="s">
        <v>50</v>
      </c>
      <c r="G959" s="7"/>
      <c r="H959" s="13" t="n">
        <v>43046</v>
      </c>
      <c r="I959" s="10" t="n">
        <v>4833</v>
      </c>
      <c r="J959" s="7" t="s">
        <v>106</v>
      </c>
      <c r="K959" s="10" t="n">
        <f aca="false">IF(I959="","",IF(J959="sq ft",ROUND(I959*0.092903,0),I959))</f>
        <v>449</v>
      </c>
      <c r="L959" s="13" t="n">
        <v>41352</v>
      </c>
      <c r="M959" s="14" t="n">
        <f aca="false">IF(OR(H959="",L959=""),"",ROUND((H959-L959)/30.44,1))</f>
        <v>55.7</v>
      </c>
      <c r="N959" s="7" t="str">
        <f aca="false">IF(AND(E959&lt;&gt;"v2008",ISERROR(SEARCH("Villa",B959))),"Commercial-scale","Residential unit")</f>
        <v>Residential unit</v>
      </c>
      <c r="O959" s="7" t="s">
        <v>54</v>
      </c>
    </row>
    <row r="960" customFormat="false" ht="15" hidden="false" customHeight="false" outlineLevel="0" collapsed="false">
      <c r="A960" s="7" t="n">
        <v>10889501</v>
      </c>
      <c r="B960" s="7" t="s">
        <v>466</v>
      </c>
      <c r="C960" s="7" t="s">
        <v>54</v>
      </c>
      <c r="D960" s="7" t="s">
        <v>93</v>
      </c>
      <c r="E960" s="7" t="s">
        <v>467</v>
      </c>
      <c r="F960" s="7" t="s">
        <v>50</v>
      </c>
      <c r="G960" s="7"/>
      <c r="H960" s="13" t="n">
        <v>43046</v>
      </c>
      <c r="I960" s="10" t="n">
        <v>4430</v>
      </c>
      <c r="J960" s="7" t="s">
        <v>106</v>
      </c>
      <c r="K960" s="10" t="n">
        <f aca="false">IF(I960="","",IF(J960="sq ft",ROUND(I960*0.092903,0),I960))</f>
        <v>412</v>
      </c>
      <c r="L960" s="13" t="n">
        <v>41352</v>
      </c>
      <c r="M960" s="14" t="n">
        <f aca="false">IF(OR(H960="",L960=""),"",ROUND((H960-L960)/30.44,1))</f>
        <v>55.7</v>
      </c>
      <c r="N960" s="7" t="str">
        <f aca="false">IF(AND(E960&lt;&gt;"v2008",ISERROR(SEARCH("Villa",B960))),"Commercial-scale","Residential unit")</f>
        <v>Residential unit</v>
      </c>
      <c r="O960" s="7" t="s">
        <v>54</v>
      </c>
    </row>
    <row r="961" customFormat="false" ht="15" hidden="false" customHeight="false" outlineLevel="0" collapsed="false">
      <c r="A961" s="7" t="n">
        <v>10889437</v>
      </c>
      <c r="B961" s="7" t="s">
        <v>466</v>
      </c>
      <c r="C961" s="7" t="s">
        <v>54</v>
      </c>
      <c r="D961" s="7" t="s">
        <v>93</v>
      </c>
      <c r="E961" s="7" t="s">
        <v>467</v>
      </c>
      <c r="F961" s="7" t="s">
        <v>50</v>
      </c>
      <c r="G961" s="7"/>
      <c r="H961" s="13" t="n">
        <v>43046</v>
      </c>
      <c r="I961" s="10" t="n">
        <v>4591</v>
      </c>
      <c r="J961" s="7" t="s">
        <v>106</v>
      </c>
      <c r="K961" s="10" t="n">
        <f aca="false">IF(I961="","",IF(J961="sq ft",ROUND(I961*0.092903,0),I961))</f>
        <v>427</v>
      </c>
      <c r="L961" s="13" t="n">
        <v>41352</v>
      </c>
      <c r="M961" s="14" t="n">
        <f aca="false">IF(OR(H961="",L961=""),"",ROUND((H961-L961)/30.44,1))</f>
        <v>55.7</v>
      </c>
      <c r="N961" s="7" t="str">
        <f aca="false">IF(AND(E961&lt;&gt;"v2008",ISERROR(SEARCH("Villa",B961))),"Commercial-scale","Residential unit")</f>
        <v>Residential unit</v>
      </c>
      <c r="O961" s="7" t="s">
        <v>54</v>
      </c>
    </row>
    <row r="962" customFormat="false" ht="15" hidden="false" customHeight="false" outlineLevel="0" collapsed="false">
      <c r="A962" s="7" t="n">
        <v>10889410</v>
      </c>
      <c r="B962" s="7" t="s">
        <v>466</v>
      </c>
      <c r="C962" s="7" t="s">
        <v>54</v>
      </c>
      <c r="D962" s="7" t="s">
        <v>93</v>
      </c>
      <c r="E962" s="7" t="s">
        <v>467</v>
      </c>
      <c r="F962" s="7" t="s">
        <v>50</v>
      </c>
      <c r="G962" s="7"/>
      <c r="H962" s="13" t="n">
        <v>43046</v>
      </c>
      <c r="I962" s="10" t="n">
        <v>4430</v>
      </c>
      <c r="J962" s="7" t="s">
        <v>106</v>
      </c>
      <c r="K962" s="10" t="n">
        <f aca="false">IF(I962="","",IF(J962="sq ft",ROUND(I962*0.092903,0),I962))</f>
        <v>412</v>
      </c>
      <c r="L962" s="13" t="n">
        <v>41352</v>
      </c>
      <c r="M962" s="14" t="n">
        <f aca="false">IF(OR(H962="",L962=""),"",ROUND((H962-L962)/30.44,1))</f>
        <v>55.7</v>
      </c>
      <c r="N962" s="7" t="str">
        <f aca="false">IF(AND(E962&lt;&gt;"v2008",ISERROR(SEARCH("Villa",B962))),"Commercial-scale","Residential unit")</f>
        <v>Residential unit</v>
      </c>
      <c r="O962" s="7" t="s">
        <v>54</v>
      </c>
    </row>
    <row r="963" customFormat="false" ht="15" hidden="false" customHeight="false" outlineLevel="0" collapsed="false">
      <c r="A963" s="7" t="n">
        <v>10889719</v>
      </c>
      <c r="B963" s="7" t="s">
        <v>466</v>
      </c>
      <c r="C963" s="7" t="s">
        <v>54</v>
      </c>
      <c r="D963" s="7" t="s">
        <v>93</v>
      </c>
      <c r="E963" s="7" t="s">
        <v>467</v>
      </c>
      <c r="F963" s="7" t="s">
        <v>50</v>
      </c>
      <c r="G963" s="7"/>
      <c r="H963" s="13" t="n">
        <v>43046</v>
      </c>
      <c r="I963" s="10" t="n">
        <v>4171</v>
      </c>
      <c r="J963" s="7" t="s">
        <v>106</v>
      </c>
      <c r="K963" s="10" t="n">
        <f aca="false">IF(I963="","",IF(J963="sq ft",ROUND(I963*0.092903,0),I963))</f>
        <v>387</v>
      </c>
      <c r="L963" s="13" t="n">
        <v>41352</v>
      </c>
      <c r="M963" s="14" t="n">
        <f aca="false">IF(OR(H963="",L963=""),"",ROUND((H963-L963)/30.44,1))</f>
        <v>55.7</v>
      </c>
      <c r="N963" s="7" t="str">
        <f aca="false">IF(AND(E963&lt;&gt;"v2008",ISERROR(SEARCH("Villa",B963))),"Commercial-scale","Residential unit")</f>
        <v>Residential unit</v>
      </c>
      <c r="O963" s="7" t="s">
        <v>54</v>
      </c>
    </row>
    <row r="964" customFormat="false" ht="15" hidden="false" customHeight="false" outlineLevel="0" collapsed="false">
      <c r="A964" s="7" t="n">
        <v>10889384</v>
      </c>
      <c r="B964" s="7" t="s">
        <v>466</v>
      </c>
      <c r="C964" s="7" t="s">
        <v>54</v>
      </c>
      <c r="D964" s="7" t="s">
        <v>93</v>
      </c>
      <c r="E964" s="7" t="s">
        <v>467</v>
      </c>
      <c r="F964" s="7" t="s">
        <v>50</v>
      </c>
      <c r="G964" s="7"/>
      <c r="H964" s="13" t="n">
        <v>43046</v>
      </c>
      <c r="I964" s="10" t="n">
        <v>4171</v>
      </c>
      <c r="J964" s="7" t="s">
        <v>106</v>
      </c>
      <c r="K964" s="10" t="n">
        <f aca="false">IF(I964="","",IF(J964="sq ft",ROUND(I964*0.092903,0),I964))</f>
        <v>387</v>
      </c>
      <c r="L964" s="13" t="n">
        <v>41352</v>
      </c>
      <c r="M964" s="14" t="n">
        <f aca="false">IF(OR(H964="",L964=""),"",ROUND((H964-L964)/30.44,1))</f>
        <v>55.7</v>
      </c>
      <c r="N964" s="7" t="str">
        <f aca="false">IF(AND(E964&lt;&gt;"v2008",ISERROR(SEARCH("Villa",B964))),"Commercial-scale","Residential unit")</f>
        <v>Residential unit</v>
      </c>
      <c r="O964" s="7" t="s">
        <v>54</v>
      </c>
    </row>
    <row r="965" customFormat="false" ht="15" hidden="false" customHeight="false" outlineLevel="0" collapsed="false">
      <c r="A965" s="7" t="n">
        <v>10889815</v>
      </c>
      <c r="B965" s="7" t="s">
        <v>466</v>
      </c>
      <c r="C965" s="7" t="s">
        <v>54</v>
      </c>
      <c r="D965" s="7" t="s">
        <v>93</v>
      </c>
      <c r="E965" s="7" t="s">
        <v>467</v>
      </c>
      <c r="F965" s="7" t="s">
        <v>50</v>
      </c>
      <c r="G965" s="7"/>
      <c r="H965" s="13" t="n">
        <v>43046</v>
      </c>
      <c r="I965" s="10" t="n">
        <v>2474</v>
      </c>
      <c r="J965" s="7" t="s">
        <v>106</v>
      </c>
      <c r="K965" s="10" t="n">
        <f aca="false">IF(I965="","",IF(J965="sq ft",ROUND(I965*0.092903,0),I965))</f>
        <v>230</v>
      </c>
      <c r="L965" s="13" t="n">
        <v>41352</v>
      </c>
      <c r="M965" s="14" t="n">
        <f aca="false">IF(OR(H965="",L965=""),"",ROUND((H965-L965)/30.44,1))</f>
        <v>55.7</v>
      </c>
      <c r="N965" s="7" t="str">
        <f aca="false">IF(AND(E965&lt;&gt;"v2008",ISERROR(SEARCH("Villa",B965))),"Commercial-scale","Residential unit")</f>
        <v>Residential unit</v>
      </c>
      <c r="O965" s="7" t="s">
        <v>54</v>
      </c>
    </row>
    <row r="966" customFormat="false" ht="15" hidden="false" customHeight="false" outlineLevel="0" collapsed="false">
      <c r="A966" s="7" t="n">
        <v>10889819</v>
      </c>
      <c r="B966" s="7" t="s">
        <v>466</v>
      </c>
      <c r="C966" s="7" t="s">
        <v>54</v>
      </c>
      <c r="D966" s="7" t="s">
        <v>93</v>
      </c>
      <c r="E966" s="7" t="s">
        <v>467</v>
      </c>
      <c r="F966" s="7" t="s">
        <v>50</v>
      </c>
      <c r="G966" s="7"/>
      <c r="H966" s="13" t="n">
        <v>43046</v>
      </c>
      <c r="I966" s="10" t="n">
        <v>2474</v>
      </c>
      <c r="J966" s="7" t="s">
        <v>106</v>
      </c>
      <c r="K966" s="10" t="n">
        <f aca="false">IF(I966="","",IF(J966="sq ft",ROUND(I966*0.092903,0),I966))</f>
        <v>230</v>
      </c>
      <c r="L966" s="13" t="n">
        <v>41352</v>
      </c>
      <c r="M966" s="14" t="n">
        <f aca="false">IF(OR(H966="",L966=""),"",ROUND((H966-L966)/30.44,1))</f>
        <v>55.7</v>
      </c>
      <c r="N966" s="7" t="str">
        <f aca="false">IF(AND(E966&lt;&gt;"v2008",ISERROR(SEARCH("Villa",B966))),"Commercial-scale","Residential unit")</f>
        <v>Residential unit</v>
      </c>
      <c r="O966" s="7" t="s">
        <v>54</v>
      </c>
    </row>
    <row r="967" customFormat="false" ht="15" hidden="false" customHeight="false" outlineLevel="0" collapsed="false">
      <c r="A967" s="7" t="n">
        <v>10889826</v>
      </c>
      <c r="B967" s="7" t="s">
        <v>466</v>
      </c>
      <c r="C967" s="7" t="s">
        <v>54</v>
      </c>
      <c r="D967" s="7" t="s">
        <v>93</v>
      </c>
      <c r="E967" s="7" t="s">
        <v>467</v>
      </c>
      <c r="F967" s="7" t="s">
        <v>50</v>
      </c>
      <c r="G967" s="7"/>
      <c r="H967" s="13" t="n">
        <v>43046</v>
      </c>
      <c r="I967" s="10" t="n">
        <v>2474</v>
      </c>
      <c r="J967" s="7" t="s">
        <v>106</v>
      </c>
      <c r="K967" s="10" t="n">
        <f aca="false">IF(I967="","",IF(J967="sq ft",ROUND(I967*0.092903,0),I967))</f>
        <v>230</v>
      </c>
      <c r="L967" s="13" t="n">
        <v>41352</v>
      </c>
      <c r="M967" s="14" t="n">
        <f aca="false">IF(OR(H967="",L967=""),"",ROUND((H967-L967)/30.44,1))</f>
        <v>55.7</v>
      </c>
      <c r="N967" s="7" t="str">
        <f aca="false">IF(AND(E967&lt;&gt;"v2008",ISERROR(SEARCH("Villa",B967))),"Commercial-scale","Residential unit")</f>
        <v>Residential unit</v>
      </c>
      <c r="O967" s="7" t="s">
        <v>54</v>
      </c>
    </row>
    <row r="968" customFormat="false" ht="15" hidden="false" customHeight="false" outlineLevel="0" collapsed="false">
      <c r="A968" s="7" t="n">
        <v>10889828</v>
      </c>
      <c r="B968" s="7" t="s">
        <v>466</v>
      </c>
      <c r="C968" s="7" t="s">
        <v>54</v>
      </c>
      <c r="D968" s="7" t="s">
        <v>93</v>
      </c>
      <c r="E968" s="7" t="s">
        <v>467</v>
      </c>
      <c r="F968" s="7" t="s">
        <v>50</v>
      </c>
      <c r="G968" s="7"/>
      <c r="H968" s="13" t="n">
        <v>43046</v>
      </c>
      <c r="I968" s="10" t="n">
        <v>2028</v>
      </c>
      <c r="J968" s="7" t="s">
        <v>106</v>
      </c>
      <c r="K968" s="10" t="n">
        <f aca="false">IF(I968="","",IF(J968="sq ft",ROUND(I968*0.092903,0),I968))</f>
        <v>188</v>
      </c>
      <c r="L968" s="13" t="n">
        <v>41352</v>
      </c>
      <c r="M968" s="14" t="n">
        <f aca="false">IF(OR(H968="",L968=""),"",ROUND((H968-L968)/30.44,1))</f>
        <v>55.7</v>
      </c>
      <c r="N968" s="7" t="str">
        <f aca="false">IF(AND(E968&lt;&gt;"v2008",ISERROR(SEARCH("Villa",B968))),"Commercial-scale","Residential unit")</f>
        <v>Residential unit</v>
      </c>
      <c r="O968" s="7" t="s">
        <v>54</v>
      </c>
    </row>
    <row r="969" customFormat="false" ht="15" hidden="false" customHeight="false" outlineLevel="0" collapsed="false">
      <c r="A969" s="7" t="n">
        <v>10889400</v>
      </c>
      <c r="B969" s="7" t="s">
        <v>466</v>
      </c>
      <c r="C969" s="7" t="s">
        <v>54</v>
      </c>
      <c r="D969" s="7" t="s">
        <v>93</v>
      </c>
      <c r="E969" s="7" t="s">
        <v>467</v>
      </c>
      <c r="F969" s="7" t="s">
        <v>50</v>
      </c>
      <c r="G969" s="7"/>
      <c r="H969" s="13" t="n">
        <v>43046</v>
      </c>
      <c r="I969" s="10" t="n">
        <v>5192</v>
      </c>
      <c r="J969" s="7" t="s">
        <v>106</v>
      </c>
      <c r="K969" s="10" t="n">
        <f aca="false">IF(I969="","",IF(J969="sq ft",ROUND(I969*0.092903,0),I969))</f>
        <v>482</v>
      </c>
      <c r="L969" s="13" t="n">
        <v>41352</v>
      </c>
      <c r="M969" s="14" t="n">
        <f aca="false">IF(OR(H969="",L969=""),"",ROUND((H969-L969)/30.44,1))</f>
        <v>55.7</v>
      </c>
      <c r="N969" s="7" t="str">
        <f aca="false">IF(AND(E969&lt;&gt;"v2008",ISERROR(SEARCH("Villa",B969))),"Commercial-scale","Residential unit")</f>
        <v>Residential unit</v>
      </c>
      <c r="O969" s="7" t="s">
        <v>54</v>
      </c>
    </row>
    <row r="970" customFormat="false" ht="15" hidden="false" customHeight="false" outlineLevel="0" collapsed="false">
      <c r="A970" s="7" t="n">
        <v>10889722</v>
      </c>
      <c r="B970" s="7" t="s">
        <v>466</v>
      </c>
      <c r="C970" s="7" t="s">
        <v>54</v>
      </c>
      <c r="D970" s="7" t="s">
        <v>93</v>
      </c>
      <c r="E970" s="7" t="s">
        <v>467</v>
      </c>
      <c r="F970" s="7" t="s">
        <v>50</v>
      </c>
      <c r="G970" s="7"/>
      <c r="H970" s="13" t="n">
        <v>43046</v>
      </c>
      <c r="I970" s="10" t="n">
        <v>4824</v>
      </c>
      <c r="J970" s="7" t="s">
        <v>106</v>
      </c>
      <c r="K970" s="10" t="n">
        <f aca="false">IF(I970="","",IF(J970="sq ft",ROUND(I970*0.092903,0),I970))</f>
        <v>448</v>
      </c>
      <c r="L970" s="13" t="n">
        <v>41352</v>
      </c>
      <c r="M970" s="14" t="n">
        <f aca="false">IF(OR(H970="",L970=""),"",ROUND((H970-L970)/30.44,1))</f>
        <v>55.7</v>
      </c>
      <c r="N970" s="7" t="str">
        <f aca="false">IF(AND(E970&lt;&gt;"v2008",ISERROR(SEARCH("Villa",B970))),"Commercial-scale","Residential unit")</f>
        <v>Residential unit</v>
      </c>
      <c r="O970" s="7" t="s">
        <v>54</v>
      </c>
    </row>
    <row r="971" customFormat="false" ht="15" hidden="false" customHeight="false" outlineLevel="0" collapsed="false">
      <c r="A971" s="7" t="n">
        <v>10889844</v>
      </c>
      <c r="B971" s="7" t="s">
        <v>466</v>
      </c>
      <c r="C971" s="7" t="s">
        <v>54</v>
      </c>
      <c r="D971" s="7" t="s">
        <v>93</v>
      </c>
      <c r="E971" s="7" t="s">
        <v>467</v>
      </c>
      <c r="F971" s="7" t="s">
        <v>50</v>
      </c>
      <c r="G971" s="7"/>
      <c r="H971" s="13" t="n">
        <v>43046</v>
      </c>
      <c r="I971" s="10" t="n">
        <v>3090</v>
      </c>
      <c r="J971" s="7" t="s">
        <v>106</v>
      </c>
      <c r="K971" s="10" t="n">
        <f aca="false">IF(I971="","",IF(J971="sq ft",ROUND(I971*0.092903,0),I971))</f>
        <v>287</v>
      </c>
      <c r="L971" s="13" t="n">
        <v>41352</v>
      </c>
      <c r="M971" s="14" t="n">
        <f aca="false">IF(OR(H971="",L971=""),"",ROUND((H971-L971)/30.44,1))</f>
        <v>55.7</v>
      </c>
      <c r="N971" s="7" t="str">
        <f aca="false">IF(AND(E971&lt;&gt;"v2008",ISERROR(SEARCH("Villa",B971))),"Commercial-scale","Residential unit")</f>
        <v>Residential unit</v>
      </c>
      <c r="O971" s="7" t="s">
        <v>54</v>
      </c>
    </row>
    <row r="972" customFormat="false" ht="15" hidden="false" customHeight="false" outlineLevel="0" collapsed="false">
      <c r="A972" s="7" t="n">
        <v>10889452</v>
      </c>
      <c r="B972" s="7" t="s">
        <v>466</v>
      </c>
      <c r="C972" s="7" t="s">
        <v>54</v>
      </c>
      <c r="D972" s="7" t="s">
        <v>93</v>
      </c>
      <c r="E972" s="7" t="s">
        <v>467</v>
      </c>
      <c r="F972" s="7" t="s">
        <v>50</v>
      </c>
      <c r="G972" s="7"/>
      <c r="H972" s="13" t="n">
        <v>43046</v>
      </c>
      <c r="I972" s="10" t="n">
        <v>4171</v>
      </c>
      <c r="J972" s="7" t="s">
        <v>106</v>
      </c>
      <c r="K972" s="10" t="n">
        <f aca="false">IF(I972="","",IF(J972="sq ft",ROUND(I972*0.092903,0),I972))</f>
        <v>387</v>
      </c>
      <c r="L972" s="13" t="n">
        <v>41352</v>
      </c>
      <c r="M972" s="14" t="n">
        <f aca="false">IF(OR(H972="",L972=""),"",ROUND((H972-L972)/30.44,1))</f>
        <v>55.7</v>
      </c>
      <c r="N972" s="7" t="str">
        <f aca="false">IF(AND(E972&lt;&gt;"v2008",ISERROR(SEARCH("Villa",B972))),"Commercial-scale","Residential unit")</f>
        <v>Residential unit</v>
      </c>
      <c r="O972" s="7" t="s">
        <v>54</v>
      </c>
    </row>
    <row r="973" customFormat="false" ht="15" hidden="false" customHeight="false" outlineLevel="0" collapsed="false">
      <c r="A973" s="7" t="n">
        <v>10889230</v>
      </c>
      <c r="B973" s="7" t="s">
        <v>466</v>
      </c>
      <c r="C973" s="7" t="s">
        <v>54</v>
      </c>
      <c r="D973" s="7" t="s">
        <v>93</v>
      </c>
      <c r="E973" s="7" t="s">
        <v>467</v>
      </c>
      <c r="F973" s="7" t="s">
        <v>50</v>
      </c>
      <c r="G973" s="7"/>
      <c r="H973" s="13" t="n">
        <v>43046</v>
      </c>
      <c r="I973" s="10" t="n">
        <v>4833</v>
      </c>
      <c r="J973" s="7" t="s">
        <v>106</v>
      </c>
      <c r="K973" s="10" t="n">
        <f aca="false">IF(I973="","",IF(J973="sq ft",ROUND(I973*0.092903,0),I973))</f>
        <v>449</v>
      </c>
      <c r="L973" s="13" t="n">
        <v>41352</v>
      </c>
      <c r="M973" s="14" t="n">
        <f aca="false">IF(OR(H973="",L973=""),"",ROUND((H973-L973)/30.44,1))</f>
        <v>55.7</v>
      </c>
      <c r="N973" s="7" t="str">
        <f aca="false">IF(AND(E973&lt;&gt;"v2008",ISERROR(SEARCH("Villa",B973))),"Commercial-scale","Residential unit")</f>
        <v>Residential unit</v>
      </c>
      <c r="O973" s="7" t="s">
        <v>54</v>
      </c>
    </row>
    <row r="974" customFormat="false" ht="15" hidden="false" customHeight="false" outlineLevel="0" collapsed="false">
      <c r="A974" s="7" t="n">
        <v>10889869</v>
      </c>
      <c r="B974" s="7" t="s">
        <v>466</v>
      </c>
      <c r="C974" s="7" t="s">
        <v>54</v>
      </c>
      <c r="D974" s="7" t="s">
        <v>93</v>
      </c>
      <c r="E974" s="7" t="s">
        <v>467</v>
      </c>
      <c r="F974" s="7" t="s">
        <v>50</v>
      </c>
      <c r="G974" s="7"/>
      <c r="H974" s="13" t="n">
        <v>43046</v>
      </c>
      <c r="I974" s="10" t="n">
        <v>2646</v>
      </c>
      <c r="J974" s="7" t="s">
        <v>106</v>
      </c>
      <c r="K974" s="10" t="n">
        <f aca="false">IF(I974="","",IF(J974="sq ft",ROUND(I974*0.092903,0),I974))</f>
        <v>246</v>
      </c>
      <c r="L974" s="13" t="n">
        <v>41352</v>
      </c>
      <c r="M974" s="14" t="n">
        <f aca="false">IF(OR(H974="",L974=""),"",ROUND((H974-L974)/30.44,1))</f>
        <v>55.7</v>
      </c>
      <c r="N974" s="7" t="str">
        <f aca="false">IF(AND(E974&lt;&gt;"v2008",ISERROR(SEARCH("Villa",B974))),"Commercial-scale","Residential unit")</f>
        <v>Residential unit</v>
      </c>
      <c r="O974" s="7" t="s">
        <v>54</v>
      </c>
    </row>
    <row r="975" customFormat="false" ht="15" hidden="false" customHeight="false" outlineLevel="0" collapsed="false">
      <c r="A975" s="7" t="n">
        <v>10889308</v>
      </c>
      <c r="B975" s="7" t="s">
        <v>466</v>
      </c>
      <c r="C975" s="7" t="s">
        <v>54</v>
      </c>
      <c r="D975" s="7" t="s">
        <v>93</v>
      </c>
      <c r="E975" s="7" t="s">
        <v>467</v>
      </c>
      <c r="F975" s="7" t="s">
        <v>50</v>
      </c>
      <c r="G975" s="7"/>
      <c r="H975" s="13" t="n">
        <v>43046</v>
      </c>
      <c r="I975" s="10" t="n">
        <v>4171</v>
      </c>
      <c r="J975" s="7" t="s">
        <v>106</v>
      </c>
      <c r="K975" s="10" t="n">
        <f aca="false">IF(I975="","",IF(J975="sq ft",ROUND(I975*0.092903,0),I975))</f>
        <v>387</v>
      </c>
      <c r="L975" s="13" t="n">
        <v>41352</v>
      </c>
      <c r="M975" s="14" t="n">
        <f aca="false">IF(OR(H975="",L975=""),"",ROUND((H975-L975)/30.44,1))</f>
        <v>55.7</v>
      </c>
      <c r="N975" s="7" t="str">
        <f aca="false">IF(AND(E975&lt;&gt;"v2008",ISERROR(SEARCH("Villa",B975))),"Commercial-scale","Residential unit")</f>
        <v>Residential unit</v>
      </c>
      <c r="O975" s="7" t="s">
        <v>54</v>
      </c>
    </row>
    <row r="976" customFormat="false" ht="15" hidden="false" customHeight="false" outlineLevel="0" collapsed="false">
      <c r="A976" s="7" t="n">
        <v>10889322</v>
      </c>
      <c r="B976" s="7" t="s">
        <v>466</v>
      </c>
      <c r="C976" s="7" t="s">
        <v>54</v>
      </c>
      <c r="D976" s="7" t="s">
        <v>93</v>
      </c>
      <c r="E976" s="7" t="s">
        <v>467</v>
      </c>
      <c r="F976" s="7" t="s">
        <v>50</v>
      </c>
      <c r="G976" s="7"/>
      <c r="H976" s="13" t="n">
        <v>43046</v>
      </c>
      <c r="I976" s="10" t="n">
        <v>4824</v>
      </c>
      <c r="J976" s="7" t="s">
        <v>106</v>
      </c>
      <c r="K976" s="10" t="n">
        <f aca="false">IF(I976="","",IF(J976="sq ft",ROUND(I976*0.092903,0),I976))</f>
        <v>448</v>
      </c>
      <c r="L976" s="13" t="n">
        <v>41352</v>
      </c>
      <c r="M976" s="14" t="n">
        <f aca="false">IF(OR(H976="",L976=""),"",ROUND((H976-L976)/30.44,1))</f>
        <v>55.7</v>
      </c>
      <c r="N976" s="7" t="str">
        <f aca="false">IF(AND(E976&lt;&gt;"v2008",ISERROR(SEARCH("Villa",B976))),"Commercial-scale","Residential unit")</f>
        <v>Residential unit</v>
      </c>
      <c r="O976" s="7" t="s">
        <v>54</v>
      </c>
    </row>
    <row r="977" customFormat="false" ht="15" hidden="false" customHeight="false" outlineLevel="0" collapsed="false">
      <c r="A977" s="7" t="n">
        <v>10889346</v>
      </c>
      <c r="B977" s="7" t="s">
        <v>466</v>
      </c>
      <c r="C977" s="7" t="s">
        <v>54</v>
      </c>
      <c r="D977" s="7" t="s">
        <v>93</v>
      </c>
      <c r="E977" s="7" t="s">
        <v>467</v>
      </c>
      <c r="F977" s="7" t="s">
        <v>50</v>
      </c>
      <c r="G977" s="7"/>
      <c r="H977" s="13" t="n">
        <v>43046</v>
      </c>
      <c r="I977" s="10" t="n">
        <v>4430</v>
      </c>
      <c r="J977" s="7" t="s">
        <v>106</v>
      </c>
      <c r="K977" s="10" t="n">
        <f aca="false">IF(I977="","",IF(J977="sq ft",ROUND(I977*0.092903,0),I977))</f>
        <v>412</v>
      </c>
      <c r="L977" s="13" t="n">
        <v>41352</v>
      </c>
      <c r="M977" s="14" t="n">
        <f aca="false">IF(OR(H977="",L977=""),"",ROUND((H977-L977)/30.44,1))</f>
        <v>55.7</v>
      </c>
      <c r="N977" s="7" t="str">
        <f aca="false">IF(AND(E977&lt;&gt;"v2008",ISERROR(SEARCH("Villa",B977))),"Commercial-scale","Residential unit")</f>
        <v>Residential unit</v>
      </c>
      <c r="O977" s="7" t="s">
        <v>54</v>
      </c>
    </row>
    <row r="978" customFormat="false" ht="15" hidden="false" customHeight="false" outlineLevel="0" collapsed="false">
      <c r="A978" s="7" t="n">
        <v>10889368</v>
      </c>
      <c r="B978" s="7" t="s">
        <v>466</v>
      </c>
      <c r="C978" s="7" t="s">
        <v>54</v>
      </c>
      <c r="D978" s="7" t="s">
        <v>93</v>
      </c>
      <c r="E978" s="7" t="s">
        <v>467</v>
      </c>
      <c r="F978" s="7" t="s">
        <v>50</v>
      </c>
      <c r="G978" s="7"/>
      <c r="H978" s="13" t="n">
        <v>43046</v>
      </c>
      <c r="I978" s="10" t="n">
        <v>4833</v>
      </c>
      <c r="J978" s="7" t="s">
        <v>106</v>
      </c>
      <c r="K978" s="10" t="n">
        <f aca="false">IF(I978="","",IF(J978="sq ft",ROUND(I978*0.092903,0),I978))</f>
        <v>449</v>
      </c>
      <c r="L978" s="13" t="n">
        <v>41352</v>
      </c>
      <c r="M978" s="14" t="n">
        <f aca="false">IF(OR(H978="",L978=""),"",ROUND((H978-L978)/30.44,1))</f>
        <v>55.7</v>
      </c>
      <c r="N978" s="7" t="str">
        <f aca="false">IF(AND(E978&lt;&gt;"v2008",ISERROR(SEARCH("Villa",B978))),"Commercial-scale","Residential unit")</f>
        <v>Residential unit</v>
      </c>
      <c r="O978" s="7" t="s">
        <v>54</v>
      </c>
    </row>
    <row r="979" customFormat="false" ht="15" hidden="false" customHeight="false" outlineLevel="0" collapsed="false">
      <c r="A979" s="7" t="n">
        <v>10889371</v>
      </c>
      <c r="B979" s="7" t="s">
        <v>466</v>
      </c>
      <c r="C979" s="7" t="s">
        <v>54</v>
      </c>
      <c r="D979" s="7" t="s">
        <v>93</v>
      </c>
      <c r="E979" s="7" t="s">
        <v>467</v>
      </c>
      <c r="F979" s="7" t="s">
        <v>50</v>
      </c>
      <c r="G979" s="7"/>
      <c r="H979" s="13" t="n">
        <v>43046</v>
      </c>
      <c r="I979" s="10" t="n">
        <v>4833</v>
      </c>
      <c r="J979" s="7" t="s">
        <v>106</v>
      </c>
      <c r="K979" s="10" t="n">
        <f aca="false">IF(I979="","",IF(J979="sq ft",ROUND(I979*0.092903,0),I979))</f>
        <v>449</v>
      </c>
      <c r="L979" s="13" t="n">
        <v>41352</v>
      </c>
      <c r="M979" s="14" t="n">
        <f aca="false">IF(OR(H979="",L979=""),"",ROUND((H979-L979)/30.44,1))</f>
        <v>55.7</v>
      </c>
      <c r="N979" s="7" t="str">
        <f aca="false">IF(AND(E979&lt;&gt;"v2008",ISERROR(SEARCH("Villa",B979))),"Commercial-scale","Residential unit")</f>
        <v>Residential unit</v>
      </c>
      <c r="O979" s="7" t="s">
        <v>54</v>
      </c>
    </row>
    <row r="980" customFormat="false" ht="15" hidden="false" customHeight="false" outlineLevel="0" collapsed="false">
      <c r="A980" s="7" t="n">
        <v>10889693</v>
      </c>
      <c r="B980" s="7" t="s">
        <v>466</v>
      </c>
      <c r="C980" s="7" t="s">
        <v>54</v>
      </c>
      <c r="D980" s="7" t="s">
        <v>93</v>
      </c>
      <c r="E980" s="7" t="s">
        <v>467</v>
      </c>
      <c r="F980" s="7" t="s">
        <v>50</v>
      </c>
      <c r="G980" s="7"/>
      <c r="H980" s="13" t="n">
        <v>43046</v>
      </c>
      <c r="I980" s="10" t="n">
        <v>4900</v>
      </c>
      <c r="J980" s="7" t="s">
        <v>106</v>
      </c>
      <c r="K980" s="10" t="n">
        <f aca="false">IF(I980="","",IF(J980="sq ft",ROUND(I980*0.092903,0),I980))</f>
        <v>455</v>
      </c>
      <c r="L980" s="13" t="n">
        <v>41352</v>
      </c>
      <c r="M980" s="14" t="n">
        <f aca="false">IF(OR(H980="",L980=""),"",ROUND((H980-L980)/30.44,1))</f>
        <v>55.7</v>
      </c>
      <c r="N980" s="7" t="str">
        <f aca="false">IF(AND(E980&lt;&gt;"v2008",ISERROR(SEARCH("Villa",B980))),"Commercial-scale","Residential unit")</f>
        <v>Residential unit</v>
      </c>
      <c r="O980" s="7" t="s">
        <v>54</v>
      </c>
    </row>
    <row r="981" customFormat="false" ht="15" hidden="false" customHeight="false" outlineLevel="0" collapsed="false">
      <c r="A981" s="7" t="n">
        <v>10889834</v>
      </c>
      <c r="B981" s="7" t="s">
        <v>466</v>
      </c>
      <c r="C981" s="7" t="s">
        <v>54</v>
      </c>
      <c r="D981" s="7" t="s">
        <v>93</v>
      </c>
      <c r="E981" s="7" t="s">
        <v>467</v>
      </c>
      <c r="F981" s="7" t="s">
        <v>50</v>
      </c>
      <c r="G981" s="7"/>
      <c r="H981" s="13" t="n">
        <v>43046</v>
      </c>
      <c r="I981" s="10" t="n">
        <v>2646</v>
      </c>
      <c r="J981" s="7" t="s">
        <v>106</v>
      </c>
      <c r="K981" s="10" t="n">
        <f aca="false">IF(I981="","",IF(J981="sq ft",ROUND(I981*0.092903,0),I981))</f>
        <v>246</v>
      </c>
      <c r="L981" s="13" t="n">
        <v>41352</v>
      </c>
      <c r="M981" s="14" t="n">
        <f aca="false">IF(OR(H981="",L981=""),"",ROUND((H981-L981)/30.44,1))</f>
        <v>55.7</v>
      </c>
      <c r="N981" s="7" t="str">
        <f aca="false">IF(AND(E981&lt;&gt;"v2008",ISERROR(SEARCH("Villa",B981))),"Commercial-scale","Residential unit")</f>
        <v>Residential unit</v>
      </c>
      <c r="O981" s="7" t="s">
        <v>54</v>
      </c>
    </row>
    <row r="982" customFormat="false" ht="15" hidden="false" customHeight="false" outlineLevel="0" collapsed="false">
      <c r="A982" s="7" t="n">
        <v>10889820</v>
      </c>
      <c r="B982" s="7" t="s">
        <v>466</v>
      </c>
      <c r="C982" s="7" t="s">
        <v>54</v>
      </c>
      <c r="D982" s="7" t="s">
        <v>93</v>
      </c>
      <c r="E982" s="7" t="s">
        <v>467</v>
      </c>
      <c r="F982" s="7" t="s">
        <v>50</v>
      </c>
      <c r="G982" s="7"/>
      <c r="H982" s="13" t="n">
        <v>43046</v>
      </c>
      <c r="I982" s="10" t="n">
        <v>2028</v>
      </c>
      <c r="J982" s="7" t="s">
        <v>106</v>
      </c>
      <c r="K982" s="10" t="n">
        <f aca="false">IF(I982="","",IF(J982="sq ft",ROUND(I982*0.092903,0),I982))</f>
        <v>188</v>
      </c>
      <c r="L982" s="13" t="n">
        <v>41352</v>
      </c>
      <c r="M982" s="14" t="n">
        <f aca="false">IF(OR(H982="",L982=""),"",ROUND((H982-L982)/30.44,1))</f>
        <v>55.7</v>
      </c>
      <c r="N982" s="7" t="str">
        <f aca="false">IF(AND(E982&lt;&gt;"v2008",ISERROR(SEARCH("Villa",B982))),"Commercial-scale","Residential unit")</f>
        <v>Residential unit</v>
      </c>
      <c r="O982" s="7" t="s">
        <v>54</v>
      </c>
    </row>
    <row r="983" customFormat="false" ht="15" hidden="false" customHeight="false" outlineLevel="0" collapsed="false">
      <c r="A983" s="7" t="n">
        <v>10889283</v>
      </c>
      <c r="B983" s="7" t="s">
        <v>466</v>
      </c>
      <c r="C983" s="7" t="s">
        <v>54</v>
      </c>
      <c r="D983" s="7" t="s">
        <v>93</v>
      </c>
      <c r="E983" s="7" t="s">
        <v>467</v>
      </c>
      <c r="F983" s="7" t="s">
        <v>50</v>
      </c>
      <c r="G983" s="7"/>
      <c r="H983" s="13" t="n">
        <v>43046</v>
      </c>
      <c r="I983" s="10" t="n">
        <v>4171</v>
      </c>
      <c r="J983" s="7" t="s">
        <v>106</v>
      </c>
      <c r="K983" s="10" t="n">
        <f aca="false">IF(I983="","",IF(J983="sq ft",ROUND(I983*0.092903,0),I983))</f>
        <v>387</v>
      </c>
      <c r="L983" s="13" t="n">
        <v>41352</v>
      </c>
      <c r="M983" s="14" t="n">
        <f aca="false">IF(OR(H983="",L983=""),"",ROUND((H983-L983)/30.44,1))</f>
        <v>55.7</v>
      </c>
      <c r="N983" s="7" t="str">
        <f aca="false">IF(AND(E983&lt;&gt;"v2008",ISERROR(SEARCH("Villa",B983))),"Commercial-scale","Residential unit")</f>
        <v>Residential unit</v>
      </c>
      <c r="O983" s="7" t="s">
        <v>54</v>
      </c>
    </row>
    <row r="984" customFormat="false" ht="15" hidden="false" customHeight="false" outlineLevel="0" collapsed="false">
      <c r="A984" s="7" t="n">
        <v>10889850</v>
      </c>
      <c r="B984" s="7" t="s">
        <v>466</v>
      </c>
      <c r="C984" s="7" t="s">
        <v>54</v>
      </c>
      <c r="D984" s="7" t="s">
        <v>93</v>
      </c>
      <c r="E984" s="7" t="s">
        <v>467</v>
      </c>
      <c r="F984" s="7" t="s">
        <v>50</v>
      </c>
      <c r="G984" s="7"/>
      <c r="H984" s="13" t="n">
        <v>43046</v>
      </c>
      <c r="I984" s="10" t="n">
        <v>2646</v>
      </c>
      <c r="J984" s="7" t="s">
        <v>106</v>
      </c>
      <c r="K984" s="10" t="n">
        <f aca="false">IF(I984="","",IF(J984="sq ft",ROUND(I984*0.092903,0),I984))</f>
        <v>246</v>
      </c>
      <c r="L984" s="13" t="n">
        <v>41352</v>
      </c>
      <c r="M984" s="14" t="n">
        <f aca="false">IF(OR(H984="",L984=""),"",ROUND((H984-L984)/30.44,1))</f>
        <v>55.7</v>
      </c>
      <c r="N984" s="7" t="str">
        <f aca="false">IF(AND(E984&lt;&gt;"v2008",ISERROR(SEARCH("Villa",B984))),"Commercial-scale","Residential unit")</f>
        <v>Residential unit</v>
      </c>
      <c r="O984" s="7" t="s">
        <v>54</v>
      </c>
    </row>
    <row r="985" customFormat="false" ht="15" hidden="false" customHeight="false" outlineLevel="0" collapsed="false">
      <c r="A985" s="7" t="n">
        <v>10889342</v>
      </c>
      <c r="B985" s="7" t="s">
        <v>466</v>
      </c>
      <c r="C985" s="7" t="s">
        <v>54</v>
      </c>
      <c r="D985" s="7" t="s">
        <v>93</v>
      </c>
      <c r="E985" s="7" t="s">
        <v>467</v>
      </c>
      <c r="F985" s="7" t="s">
        <v>50</v>
      </c>
      <c r="G985" s="7"/>
      <c r="H985" s="13" t="n">
        <v>43046</v>
      </c>
      <c r="I985" s="10" t="n">
        <v>4430</v>
      </c>
      <c r="J985" s="7" t="s">
        <v>106</v>
      </c>
      <c r="K985" s="10" t="n">
        <f aca="false">IF(I985="","",IF(J985="sq ft",ROUND(I985*0.092903,0),I985))</f>
        <v>412</v>
      </c>
      <c r="L985" s="13" t="n">
        <v>41352</v>
      </c>
      <c r="M985" s="14" t="n">
        <f aca="false">IF(OR(H985="",L985=""),"",ROUND((H985-L985)/30.44,1))</f>
        <v>55.7</v>
      </c>
      <c r="N985" s="7" t="str">
        <f aca="false">IF(AND(E985&lt;&gt;"v2008",ISERROR(SEARCH("Villa",B985))),"Commercial-scale","Residential unit")</f>
        <v>Residential unit</v>
      </c>
      <c r="O985" s="7" t="s">
        <v>54</v>
      </c>
    </row>
    <row r="986" customFormat="false" ht="15" hidden="false" customHeight="false" outlineLevel="0" collapsed="false">
      <c r="A986" s="7" t="n">
        <v>10889295</v>
      </c>
      <c r="B986" s="7" t="s">
        <v>466</v>
      </c>
      <c r="C986" s="7" t="s">
        <v>54</v>
      </c>
      <c r="D986" s="7" t="s">
        <v>93</v>
      </c>
      <c r="E986" s="7" t="s">
        <v>467</v>
      </c>
      <c r="F986" s="7" t="s">
        <v>50</v>
      </c>
      <c r="G986" s="7"/>
      <c r="H986" s="13" t="n">
        <v>43046</v>
      </c>
      <c r="I986" s="10" t="n">
        <v>4833</v>
      </c>
      <c r="J986" s="7" t="s">
        <v>106</v>
      </c>
      <c r="K986" s="10" t="n">
        <f aca="false">IF(I986="","",IF(J986="sq ft",ROUND(I986*0.092903,0),I986))</f>
        <v>449</v>
      </c>
      <c r="L986" s="13" t="n">
        <v>41352</v>
      </c>
      <c r="M986" s="14" t="n">
        <f aca="false">IF(OR(H986="",L986=""),"",ROUND((H986-L986)/30.44,1))</f>
        <v>55.7</v>
      </c>
      <c r="N986" s="7" t="str">
        <f aca="false">IF(AND(E986&lt;&gt;"v2008",ISERROR(SEARCH("Villa",B986))),"Commercial-scale","Residential unit")</f>
        <v>Residential unit</v>
      </c>
      <c r="O986" s="7" t="s">
        <v>54</v>
      </c>
    </row>
    <row r="987" customFormat="false" ht="15" hidden="false" customHeight="false" outlineLevel="0" collapsed="false">
      <c r="A987" s="7" t="n">
        <v>10889293</v>
      </c>
      <c r="B987" s="7" t="s">
        <v>466</v>
      </c>
      <c r="C987" s="7" t="s">
        <v>54</v>
      </c>
      <c r="D987" s="7" t="s">
        <v>93</v>
      </c>
      <c r="E987" s="7" t="s">
        <v>467</v>
      </c>
      <c r="F987" s="7" t="s">
        <v>50</v>
      </c>
      <c r="G987" s="7"/>
      <c r="H987" s="13" t="n">
        <v>43046</v>
      </c>
      <c r="I987" s="10" t="n">
        <v>4591</v>
      </c>
      <c r="J987" s="7" t="s">
        <v>106</v>
      </c>
      <c r="K987" s="10" t="n">
        <f aca="false">IF(I987="","",IF(J987="sq ft",ROUND(I987*0.092903,0),I987))</f>
        <v>427</v>
      </c>
      <c r="L987" s="13" t="n">
        <v>41352</v>
      </c>
      <c r="M987" s="14" t="n">
        <f aca="false">IF(OR(H987="",L987=""),"",ROUND((H987-L987)/30.44,1))</f>
        <v>55.7</v>
      </c>
      <c r="N987" s="7" t="str">
        <f aca="false">IF(AND(E987&lt;&gt;"v2008",ISERROR(SEARCH("Villa",B987))),"Commercial-scale","Residential unit")</f>
        <v>Residential unit</v>
      </c>
      <c r="O987" s="7" t="s">
        <v>54</v>
      </c>
    </row>
    <row r="988" customFormat="false" ht="15" hidden="false" customHeight="false" outlineLevel="0" collapsed="false">
      <c r="A988" s="7" t="n">
        <v>10889412</v>
      </c>
      <c r="B988" s="7" t="s">
        <v>466</v>
      </c>
      <c r="C988" s="7" t="s">
        <v>54</v>
      </c>
      <c r="D988" s="7" t="s">
        <v>93</v>
      </c>
      <c r="E988" s="7" t="s">
        <v>467</v>
      </c>
      <c r="F988" s="7" t="s">
        <v>50</v>
      </c>
      <c r="G988" s="7"/>
      <c r="H988" s="13" t="n">
        <v>43046</v>
      </c>
      <c r="I988" s="10" t="n">
        <v>4591</v>
      </c>
      <c r="J988" s="7" t="s">
        <v>106</v>
      </c>
      <c r="K988" s="10" t="n">
        <f aca="false">IF(I988="","",IF(J988="sq ft",ROUND(I988*0.092903,0),I988))</f>
        <v>427</v>
      </c>
      <c r="L988" s="13" t="n">
        <v>41352</v>
      </c>
      <c r="M988" s="14" t="n">
        <f aca="false">IF(OR(H988="",L988=""),"",ROUND((H988-L988)/30.44,1))</f>
        <v>55.7</v>
      </c>
      <c r="N988" s="7" t="str">
        <f aca="false">IF(AND(E988&lt;&gt;"v2008",ISERROR(SEARCH("Villa",B988))),"Commercial-scale","Residential unit")</f>
        <v>Residential unit</v>
      </c>
      <c r="O988" s="7" t="s">
        <v>54</v>
      </c>
    </row>
    <row r="989" customFormat="false" ht="15" hidden="false" customHeight="false" outlineLevel="0" collapsed="false">
      <c r="A989" s="7" t="n">
        <v>10889291</v>
      </c>
      <c r="B989" s="7" t="s">
        <v>466</v>
      </c>
      <c r="C989" s="7" t="s">
        <v>54</v>
      </c>
      <c r="D989" s="7" t="s">
        <v>93</v>
      </c>
      <c r="E989" s="7" t="s">
        <v>467</v>
      </c>
      <c r="F989" s="7" t="s">
        <v>50</v>
      </c>
      <c r="G989" s="7"/>
      <c r="H989" s="13" t="n">
        <v>43046</v>
      </c>
      <c r="I989" s="10" t="n">
        <v>4591</v>
      </c>
      <c r="J989" s="7" t="s">
        <v>106</v>
      </c>
      <c r="K989" s="10" t="n">
        <f aca="false">IF(I989="","",IF(J989="sq ft",ROUND(I989*0.092903,0),I989))</f>
        <v>427</v>
      </c>
      <c r="L989" s="13" t="n">
        <v>41352</v>
      </c>
      <c r="M989" s="14" t="n">
        <f aca="false">IF(OR(H989="",L989=""),"",ROUND((H989-L989)/30.44,1))</f>
        <v>55.7</v>
      </c>
      <c r="N989" s="7" t="str">
        <f aca="false">IF(AND(E989&lt;&gt;"v2008",ISERROR(SEARCH("Villa",B989))),"Commercial-scale","Residential unit")</f>
        <v>Residential unit</v>
      </c>
      <c r="O989" s="7" t="s">
        <v>54</v>
      </c>
    </row>
    <row r="990" customFormat="false" ht="15" hidden="false" customHeight="false" outlineLevel="0" collapsed="false">
      <c r="A990" s="7" t="n">
        <v>10889289</v>
      </c>
      <c r="B990" s="7" t="s">
        <v>466</v>
      </c>
      <c r="C990" s="7" t="s">
        <v>54</v>
      </c>
      <c r="D990" s="7" t="s">
        <v>93</v>
      </c>
      <c r="E990" s="7" t="s">
        <v>467</v>
      </c>
      <c r="F990" s="7" t="s">
        <v>50</v>
      </c>
      <c r="G990" s="7"/>
      <c r="H990" s="13" t="n">
        <v>43046</v>
      </c>
      <c r="I990" s="10" t="n">
        <v>4591</v>
      </c>
      <c r="J990" s="7" t="s">
        <v>106</v>
      </c>
      <c r="K990" s="10" t="n">
        <f aca="false">IF(I990="","",IF(J990="sq ft",ROUND(I990*0.092903,0),I990))</f>
        <v>427</v>
      </c>
      <c r="L990" s="13" t="n">
        <v>41352</v>
      </c>
      <c r="M990" s="14" t="n">
        <f aca="false">IF(OR(H990="",L990=""),"",ROUND((H990-L990)/30.44,1))</f>
        <v>55.7</v>
      </c>
      <c r="N990" s="7" t="str">
        <f aca="false">IF(AND(E990&lt;&gt;"v2008",ISERROR(SEARCH("Villa",B990))),"Commercial-scale","Residential unit")</f>
        <v>Residential unit</v>
      </c>
      <c r="O990" s="7" t="s">
        <v>54</v>
      </c>
    </row>
    <row r="991" customFormat="false" ht="15" hidden="false" customHeight="false" outlineLevel="0" collapsed="false">
      <c r="A991" s="7" t="n">
        <v>10889409</v>
      </c>
      <c r="B991" s="7" t="s">
        <v>466</v>
      </c>
      <c r="C991" s="7" t="s">
        <v>54</v>
      </c>
      <c r="D991" s="7" t="s">
        <v>93</v>
      </c>
      <c r="E991" s="7" t="s">
        <v>467</v>
      </c>
      <c r="F991" s="7" t="s">
        <v>50</v>
      </c>
      <c r="G991" s="7"/>
      <c r="H991" s="13" t="n">
        <v>43046</v>
      </c>
      <c r="I991" s="10" t="n">
        <v>4430</v>
      </c>
      <c r="J991" s="7" t="s">
        <v>106</v>
      </c>
      <c r="K991" s="10" t="n">
        <f aca="false">IF(I991="","",IF(J991="sq ft",ROUND(I991*0.092903,0),I991))</f>
        <v>412</v>
      </c>
      <c r="L991" s="13" t="n">
        <v>41352</v>
      </c>
      <c r="M991" s="14" t="n">
        <f aca="false">IF(OR(H991="",L991=""),"",ROUND((H991-L991)/30.44,1))</f>
        <v>55.7</v>
      </c>
      <c r="N991" s="7" t="str">
        <f aca="false">IF(AND(E991&lt;&gt;"v2008",ISERROR(SEARCH("Villa",B991))),"Commercial-scale","Residential unit")</f>
        <v>Residential unit</v>
      </c>
      <c r="O991" s="7" t="s">
        <v>54</v>
      </c>
    </row>
    <row r="992" customFormat="false" ht="15" hidden="false" customHeight="false" outlineLevel="0" collapsed="false">
      <c r="A992" s="7" t="n">
        <v>10889313</v>
      </c>
      <c r="B992" s="7" t="s">
        <v>466</v>
      </c>
      <c r="C992" s="7" t="s">
        <v>54</v>
      </c>
      <c r="D992" s="7" t="s">
        <v>93</v>
      </c>
      <c r="E992" s="7" t="s">
        <v>467</v>
      </c>
      <c r="F992" s="7" t="s">
        <v>50</v>
      </c>
      <c r="G992" s="7"/>
      <c r="H992" s="13" t="n">
        <v>43046</v>
      </c>
      <c r="I992" s="10" t="n">
        <v>4824</v>
      </c>
      <c r="J992" s="7" t="s">
        <v>106</v>
      </c>
      <c r="K992" s="10" t="n">
        <f aca="false">IF(I992="","",IF(J992="sq ft",ROUND(I992*0.092903,0),I992))</f>
        <v>448</v>
      </c>
      <c r="L992" s="13" t="n">
        <v>41352</v>
      </c>
      <c r="M992" s="14" t="n">
        <f aca="false">IF(OR(H992="",L992=""),"",ROUND((H992-L992)/30.44,1))</f>
        <v>55.7</v>
      </c>
      <c r="N992" s="7" t="str">
        <f aca="false">IF(AND(E992&lt;&gt;"v2008",ISERROR(SEARCH("Villa",B992))),"Commercial-scale","Residential unit")</f>
        <v>Residential unit</v>
      </c>
      <c r="O992" s="7" t="s">
        <v>54</v>
      </c>
    </row>
    <row r="993" customFormat="false" ht="15" hidden="false" customHeight="false" outlineLevel="0" collapsed="false">
      <c r="A993" s="7" t="n">
        <v>10889389</v>
      </c>
      <c r="B993" s="7" t="s">
        <v>466</v>
      </c>
      <c r="C993" s="7" t="s">
        <v>54</v>
      </c>
      <c r="D993" s="7" t="s">
        <v>93</v>
      </c>
      <c r="E993" s="7" t="s">
        <v>467</v>
      </c>
      <c r="F993" s="7" t="s">
        <v>50</v>
      </c>
      <c r="G993" s="7"/>
      <c r="H993" s="13" t="n">
        <v>43046</v>
      </c>
      <c r="I993" s="10" t="n">
        <v>5192</v>
      </c>
      <c r="J993" s="7" t="s">
        <v>106</v>
      </c>
      <c r="K993" s="10" t="n">
        <f aca="false">IF(I993="","",IF(J993="sq ft",ROUND(I993*0.092903,0),I993))</f>
        <v>482</v>
      </c>
      <c r="L993" s="13" t="n">
        <v>41352</v>
      </c>
      <c r="M993" s="14" t="n">
        <f aca="false">IF(OR(H993="",L993=""),"",ROUND((H993-L993)/30.44,1))</f>
        <v>55.7</v>
      </c>
      <c r="N993" s="7" t="str">
        <f aca="false">IF(AND(E993&lt;&gt;"v2008",ISERROR(SEARCH("Villa",B993))),"Commercial-scale","Residential unit")</f>
        <v>Residential unit</v>
      </c>
      <c r="O993" s="7" t="s">
        <v>54</v>
      </c>
    </row>
    <row r="994" customFormat="false" ht="15" hidden="false" customHeight="false" outlineLevel="0" collapsed="false">
      <c r="A994" s="7" t="n">
        <v>10889383</v>
      </c>
      <c r="B994" s="7" t="s">
        <v>466</v>
      </c>
      <c r="C994" s="7" t="s">
        <v>54</v>
      </c>
      <c r="D994" s="7" t="s">
        <v>93</v>
      </c>
      <c r="E994" s="7" t="s">
        <v>467</v>
      </c>
      <c r="F994" s="7" t="s">
        <v>50</v>
      </c>
      <c r="G994" s="7"/>
      <c r="H994" s="13" t="n">
        <v>43046</v>
      </c>
      <c r="I994" s="10" t="n">
        <v>4171</v>
      </c>
      <c r="J994" s="7" t="s">
        <v>106</v>
      </c>
      <c r="K994" s="10" t="n">
        <f aca="false">IF(I994="","",IF(J994="sq ft",ROUND(I994*0.092903,0),I994))</f>
        <v>387</v>
      </c>
      <c r="L994" s="13" t="n">
        <v>41352</v>
      </c>
      <c r="M994" s="14" t="n">
        <f aca="false">IF(OR(H994="",L994=""),"",ROUND((H994-L994)/30.44,1))</f>
        <v>55.7</v>
      </c>
      <c r="N994" s="7" t="str">
        <f aca="false">IF(AND(E994&lt;&gt;"v2008",ISERROR(SEARCH("Villa",B994))),"Commercial-scale","Residential unit")</f>
        <v>Residential unit</v>
      </c>
      <c r="O994" s="7" t="s">
        <v>54</v>
      </c>
    </row>
    <row r="995" customFormat="false" ht="15" hidden="false" customHeight="false" outlineLevel="0" collapsed="false">
      <c r="A995" s="7" t="n">
        <v>10889350</v>
      </c>
      <c r="B995" s="7" t="s">
        <v>466</v>
      </c>
      <c r="C995" s="7" t="s">
        <v>54</v>
      </c>
      <c r="D995" s="7" t="s">
        <v>93</v>
      </c>
      <c r="E995" s="7" t="s">
        <v>467</v>
      </c>
      <c r="F995" s="7" t="s">
        <v>50</v>
      </c>
      <c r="G995" s="7"/>
      <c r="H995" s="13" t="n">
        <v>43046</v>
      </c>
      <c r="I995" s="10" t="n">
        <v>4430</v>
      </c>
      <c r="J995" s="7" t="s">
        <v>106</v>
      </c>
      <c r="K995" s="10" t="n">
        <f aca="false">IF(I995="","",IF(J995="sq ft",ROUND(I995*0.092903,0),I995))</f>
        <v>412</v>
      </c>
      <c r="L995" s="13" t="n">
        <v>41352</v>
      </c>
      <c r="M995" s="14" t="n">
        <f aca="false">IF(OR(H995="",L995=""),"",ROUND((H995-L995)/30.44,1))</f>
        <v>55.7</v>
      </c>
      <c r="N995" s="7" t="str">
        <f aca="false">IF(AND(E995&lt;&gt;"v2008",ISERROR(SEARCH("Villa",B995))),"Commercial-scale","Residential unit")</f>
        <v>Residential unit</v>
      </c>
      <c r="O995" s="7" t="s">
        <v>54</v>
      </c>
    </row>
    <row r="996" customFormat="false" ht="15" hidden="false" customHeight="false" outlineLevel="0" collapsed="false">
      <c r="A996" s="7" t="n">
        <v>10889349</v>
      </c>
      <c r="B996" s="7" t="s">
        <v>466</v>
      </c>
      <c r="C996" s="7" t="s">
        <v>54</v>
      </c>
      <c r="D996" s="7" t="s">
        <v>93</v>
      </c>
      <c r="E996" s="7" t="s">
        <v>467</v>
      </c>
      <c r="F996" s="7" t="s">
        <v>50</v>
      </c>
      <c r="G996" s="7"/>
      <c r="H996" s="13" t="n">
        <v>43046</v>
      </c>
      <c r="I996" s="10" t="n">
        <v>4430</v>
      </c>
      <c r="J996" s="7" t="s">
        <v>106</v>
      </c>
      <c r="K996" s="10" t="n">
        <f aca="false">IF(I996="","",IF(J996="sq ft",ROUND(I996*0.092903,0),I996))</f>
        <v>412</v>
      </c>
      <c r="L996" s="13" t="n">
        <v>41352</v>
      </c>
      <c r="M996" s="14" t="n">
        <f aca="false">IF(OR(H996="",L996=""),"",ROUND((H996-L996)/30.44,1))</f>
        <v>55.7</v>
      </c>
      <c r="N996" s="7" t="str">
        <f aca="false">IF(AND(E996&lt;&gt;"v2008",ISERROR(SEARCH("Villa",B996))),"Commercial-scale","Residential unit")</f>
        <v>Residential unit</v>
      </c>
      <c r="O996" s="7" t="s">
        <v>54</v>
      </c>
    </row>
    <row r="997" customFormat="false" ht="15" hidden="false" customHeight="false" outlineLevel="0" collapsed="false">
      <c r="A997" s="7" t="n">
        <v>10889425</v>
      </c>
      <c r="B997" s="7" t="s">
        <v>466</v>
      </c>
      <c r="C997" s="7" t="s">
        <v>54</v>
      </c>
      <c r="D997" s="7" t="s">
        <v>93</v>
      </c>
      <c r="E997" s="7" t="s">
        <v>467</v>
      </c>
      <c r="F997" s="7" t="s">
        <v>50</v>
      </c>
      <c r="G997" s="7"/>
      <c r="H997" s="13" t="n">
        <v>43046</v>
      </c>
      <c r="I997" s="10" t="n">
        <v>4430</v>
      </c>
      <c r="J997" s="7" t="s">
        <v>106</v>
      </c>
      <c r="K997" s="10" t="n">
        <f aca="false">IF(I997="","",IF(J997="sq ft",ROUND(I997*0.092903,0),I997))</f>
        <v>412</v>
      </c>
      <c r="L997" s="13" t="n">
        <v>41352</v>
      </c>
      <c r="M997" s="14" t="n">
        <f aca="false">IF(OR(H997="",L997=""),"",ROUND((H997-L997)/30.44,1))</f>
        <v>55.7</v>
      </c>
      <c r="N997" s="7" t="str">
        <f aca="false">IF(AND(E997&lt;&gt;"v2008",ISERROR(SEARCH("Villa",B997))),"Commercial-scale","Residential unit")</f>
        <v>Residential unit</v>
      </c>
      <c r="O997" s="7" t="s">
        <v>54</v>
      </c>
    </row>
    <row r="998" customFormat="false" ht="15" hidden="false" customHeight="false" outlineLevel="0" collapsed="false">
      <c r="A998" s="7" t="n">
        <v>10889337</v>
      </c>
      <c r="B998" s="7" t="s">
        <v>466</v>
      </c>
      <c r="C998" s="7" t="s">
        <v>54</v>
      </c>
      <c r="D998" s="7" t="s">
        <v>93</v>
      </c>
      <c r="E998" s="7" t="s">
        <v>467</v>
      </c>
      <c r="F998" s="7" t="s">
        <v>50</v>
      </c>
      <c r="G998" s="7"/>
      <c r="H998" s="13" t="n">
        <v>43046</v>
      </c>
      <c r="I998" s="10" t="n">
        <v>4824</v>
      </c>
      <c r="J998" s="7" t="s">
        <v>106</v>
      </c>
      <c r="K998" s="10" t="n">
        <f aca="false">IF(I998="","",IF(J998="sq ft",ROUND(I998*0.092903,0),I998))</f>
        <v>448</v>
      </c>
      <c r="L998" s="13" t="n">
        <v>41352</v>
      </c>
      <c r="M998" s="14" t="n">
        <f aca="false">IF(OR(H998="",L998=""),"",ROUND((H998-L998)/30.44,1))</f>
        <v>55.7</v>
      </c>
      <c r="N998" s="7" t="str">
        <f aca="false">IF(AND(E998&lt;&gt;"v2008",ISERROR(SEARCH("Villa",B998))),"Commercial-scale","Residential unit")</f>
        <v>Residential unit</v>
      </c>
      <c r="O998" s="7" t="s">
        <v>54</v>
      </c>
    </row>
    <row r="999" customFormat="false" ht="15" hidden="false" customHeight="false" outlineLevel="0" collapsed="false">
      <c r="A999" s="7" t="n">
        <v>10889332</v>
      </c>
      <c r="B999" s="7" t="s">
        <v>466</v>
      </c>
      <c r="C999" s="7" t="s">
        <v>54</v>
      </c>
      <c r="D999" s="7" t="s">
        <v>93</v>
      </c>
      <c r="E999" s="7" t="s">
        <v>467</v>
      </c>
      <c r="F999" s="7" t="s">
        <v>50</v>
      </c>
      <c r="G999" s="7"/>
      <c r="H999" s="13" t="n">
        <v>43046</v>
      </c>
      <c r="I999" s="10" t="n">
        <v>4833</v>
      </c>
      <c r="J999" s="7" t="s">
        <v>106</v>
      </c>
      <c r="K999" s="10" t="n">
        <f aca="false">IF(I999="","",IF(J999="sq ft",ROUND(I999*0.092903,0),I999))</f>
        <v>449</v>
      </c>
      <c r="L999" s="13" t="n">
        <v>41352</v>
      </c>
      <c r="M999" s="14" t="n">
        <f aca="false">IF(OR(H999="",L999=""),"",ROUND((H999-L999)/30.44,1))</f>
        <v>55.7</v>
      </c>
      <c r="N999" s="7" t="str">
        <f aca="false">IF(AND(E999&lt;&gt;"v2008",ISERROR(SEARCH("Villa",B999))),"Commercial-scale","Residential unit")</f>
        <v>Residential unit</v>
      </c>
      <c r="O999" s="7" t="s">
        <v>54</v>
      </c>
    </row>
    <row r="1000" customFormat="false" ht="15" hidden="false" customHeight="false" outlineLevel="0" collapsed="false">
      <c r="A1000" s="7" t="n">
        <v>10889840</v>
      </c>
      <c r="B1000" s="7" t="s">
        <v>466</v>
      </c>
      <c r="C1000" s="7" t="s">
        <v>54</v>
      </c>
      <c r="D1000" s="7" t="s">
        <v>93</v>
      </c>
      <c r="E1000" s="7" t="s">
        <v>467</v>
      </c>
      <c r="F1000" s="7" t="s">
        <v>50</v>
      </c>
      <c r="G1000" s="7"/>
      <c r="H1000" s="13" t="n">
        <v>43046</v>
      </c>
      <c r="I1000" s="10" t="n">
        <v>2646</v>
      </c>
      <c r="J1000" s="7" t="s">
        <v>106</v>
      </c>
      <c r="K1000" s="10" t="n">
        <f aca="false">IF(I1000="","",IF(J1000="sq ft",ROUND(I1000*0.092903,0),I1000))</f>
        <v>246</v>
      </c>
      <c r="L1000" s="13" t="n">
        <v>41352</v>
      </c>
      <c r="M1000" s="14" t="n">
        <f aca="false">IF(OR(H1000="",L1000=""),"",ROUND((H1000-L1000)/30.44,1))</f>
        <v>55.7</v>
      </c>
      <c r="N1000" s="7" t="str">
        <f aca="false">IF(AND(E1000&lt;&gt;"v2008",ISERROR(SEARCH("Villa",B1000))),"Commercial-scale","Residential unit")</f>
        <v>Residential unit</v>
      </c>
      <c r="O1000" s="7" t="s">
        <v>54</v>
      </c>
    </row>
    <row r="1001" customFormat="false" ht="15" hidden="false" customHeight="false" outlineLevel="0" collapsed="false">
      <c r="A1001" s="7" t="n">
        <v>10889242</v>
      </c>
      <c r="B1001" s="7" t="s">
        <v>466</v>
      </c>
      <c r="C1001" s="7" t="s">
        <v>54</v>
      </c>
      <c r="D1001" s="7" t="s">
        <v>93</v>
      </c>
      <c r="E1001" s="7" t="s">
        <v>467</v>
      </c>
      <c r="F1001" s="7" t="s">
        <v>50</v>
      </c>
      <c r="G1001" s="7"/>
      <c r="H1001" s="13" t="n">
        <v>43046</v>
      </c>
      <c r="I1001" s="10" t="n">
        <v>4833</v>
      </c>
      <c r="J1001" s="7" t="s">
        <v>106</v>
      </c>
      <c r="K1001" s="10" t="n">
        <f aca="false">IF(I1001="","",IF(J1001="sq ft",ROUND(I1001*0.092903,0),I1001))</f>
        <v>449</v>
      </c>
      <c r="L1001" s="13" t="n">
        <v>41352</v>
      </c>
      <c r="M1001" s="14" t="n">
        <f aca="false">IF(OR(H1001="",L1001=""),"",ROUND((H1001-L1001)/30.44,1))</f>
        <v>55.7</v>
      </c>
      <c r="N1001" s="7" t="str">
        <f aca="false">IF(AND(E1001&lt;&gt;"v2008",ISERROR(SEARCH("Villa",B1001))),"Commercial-scale","Residential unit")</f>
        <v>Residential unit</v>
      </c>
      <c r="O1001" s="7" t="s">
        <v>54</v>
      </c>
    </row>
    <row r="1002" customFormat="false" ht="15" hidden="false" customHeight="false" outlineLevel="0" collapsed="false">
      <c r="A1002" s="7" t="n">
        <v>10889254</v>
      </c>
      <c r="B1002" s="7" t="s">
        <v>466</v>
      </c>
      <c r="C1002" s="7" t="s">
        <v>54</v>
      </c>
      <c r="D1002" s="7" t="s">
        <v>93</v>
      </c>
      <c r="E1002" s="7" t="s">
        <v>467</v>
      </c>
      <c r="F1002" s="7" t="s">
        <v>50</v>
      </c>
      <c r="G1002" s="7"/>
      <c r="H1002" s="13" t="n">
        <v>43046</v>
      </c>
      <c r="I1002" s="10" t="n">
        <v>4833</v>
      </c>
      <c r="J1002" s="7" t="s">
        <v>106</v>
      </c>
      <c r="K1002" s="10" t="n">
        <f aca="false">IF(I1002="","",IF(J1002="sq ft",ROUND(I1002*0.092903,0),I1002))</f>
        <v>449</v>
      </c>
      <c r="L1002" s="13" t="n">
        <v>41352</v>
      </c>
      <c r="M1002" s="14" t="n">
        <f aca="false">IF(OR(H1002="",L1002=""),"",ROUND((H1002-L1002)/30.44,1))</f>
        <v>55.7</v>
      </c>
      <c r="N1002" s="7" t="str">
        <f aca="false">IF(AND(E1002&lt;&gt;"v2008",ISERROR(SEARCH("Villa",B1002))),"Commercial-scale","Residential unit")</f>
        <v>Residential unit</v>
      </c>
      <c r="O1002" s="7" t="s">
        <v>54</v>
      </c>
    </row>
    <row r="1003" customFormat="false" ht="15" hidden="false" customHeight="false" outlineLevel="0" collapsed="false">
      <c r="A1003" s="7" t="n">
        <v>10889838</v>
      </c>
      <c r="B1003" s="7" t="s">
        <v>466</v>
      </c>
      <c r="C1003" s="7" t="s">
        <v>54</v>
      </c>
      <c r="D1003" s="7" t="s">
        <v>93</v>
      </c>
      <c r="E1003" s="7" t="s">
        <v>467</v>
      </c>
      <c r="F1003" s="7" t="s">
        <v>50</v>
      </c>
      <c r="G1003" s="7"/>
      <c r="H1003" s="13" t="n">
        <v>43046</v>
      </c>
      <c r="I1003" s="10" t="n">
        <v>2646</v>
      </c>
      <c r="J1003" s="7" t="s">
        <v>106</v>
      </c>
      <c r="K1003" s="10" t="n">
        <f aca="false">IF(I1003="","",IF(J1003="sq ft",ROUND(I1003*0.092903,0),I1003))</f>
        <v>246</v>
      </c>
      <c r="L1003" s="13" t="n">
        <v>41352</v>
      </c>
      <c r="M1003" s="14" t="n">
        <f aca="false">IF(OR(H1003="",L1003=""),"",ROUND((H1003-L1003)/30.44,1))</f>
        <v>55.7</v>
      </c>
      <c r="N1003" s="7" t="str">
        <f aca="false">IF(AND(E1003&lt;&gt;"v2008",ISERROR(SEARCH("Villa",B1003))),"Commercial-scale","Residential unit")</f>
        <v>Residential unit</v>
      </c>
      <c r="O1003" s="7" t="s">
        <v>54</v>
      </c>
    </row>
    <row r="1004" customFormat="false" ht="15" hidden="false" customHeight="false" outlineLevel="0" collapsed="false">
      <c r="A1004" s="7" t="n">
        <v>10889525</v>
      </c>
      <c r="B1004" s="7" t="s">
        <v>466</v>
      </c>
      <c r="C1004" s="7" t="s">
        <v>54</v>
      </c>
      <c r="D1004" s="7" t="s">
        <v>93</v>
      </c>
      <c r="E1004" s="7" t="s">
        <v>467</v>
      </c>
      <c r="F1004" s="7" t="s">
        <v>50</v>
      </c>
      <c r="G1004" s="7"/>
      <c r="H1004" s="13" t="n">
        <v>43046</v>
      </c>
      <c r="I1004" s="10" t="n">
        <v>4824</v>
      </c>
      <c r="J1004" s="7" t="s">
        <v>106</v>
      </c>
      <c r="K1004" s="10" t="n">
        <f aca="false">IF(I1004="","",IF(J1004="sq ft",ROUND(I1004*0.092903,0),I1004))</f>
        <v>448</v>
      </c>
      <c r="L1004" s="13" t="n">
        <v>41352</v>
      </c>
      <c r="M1004" s="14" t="n">
        <f aca="false">IF(OR(H1004="",L1004=""),"",ROUND((H1004-L1004)/30.44,1))</f>
        <v>55.7</v>
      </c>
      <c r="N1004" s="7" t="str">
        <f aca="false">IF(AND(E1004&lt;&gt;"v2008",ISERROR(SEARCH("Villa",B1004))),"Commercial-scale","Residential unit")</f>
        <v>Residential unit</v>
      </c>
      <c r="O1004" s="7" t="s">
        <v>54</v>
      </c>
    </row>
    <row r="1005" customFormat="false" ht="15" hidden="false" customHeight="false" outlineLevel="0" collapsed="false">
      <c r="A1005" s="7" t="n">
        <v>10889786</v>
      </c>
      <c r="B1005" s="7" t="s">
        <v>466</v>
      </c>
      <c r="C1005" s="7" t="s">
        <v>54</v>
      </c>
      <c r="D1005" s="7" t="s">
        <v>93</v>
      </c>
      <c r="E1005" s="7" t="s">
        <v>467</v>
      </c>
      <c r="F1005" s="7" t="s">
        <v>50</v>
      </c>
      <c r="G1005" s="7"/>
      <c r="H1005" s="13" t="n">
        <v>43046</v>
      </c>
      <c r="I1005" s="10" t="n">
        <v>2474</v>
      </c>
      <c r="J1005" s="7" t="s">
        <v>106</v>
      </c>
      <c r="K1005" s="10" t="n">
        <f aca="false">IF(I1005="","",IF(J1005="sq ft",ROUND(I1005*0.092903,0),I1005))</f>
        <v>230</v>
      </c>
      <c r="L1005" s="13" t="n">
        <v>41352</v>
      </c>
      <c r="M1005" s="14" t="n">
        <f aca="false">IF(OR(H1005="",L1005=""),"",ROUND((H1005-L1005)/30.44,1))</f>
        <v>55.7</v>
      </c>
      <c r="N1005" s="7" t="str">
        <f aca="false">IF(AND(E1005&lt;&gt;"v2008",ISERROR(SEARCH("Villa",B1005))),"Commercial-scale","Residential unit")</f>
        <v>Residential unit</v>
      </c>
      <c r="O1005" s="7" t="s">
        <v>54</v>
      </c>
    </row>
    <row r="1006" customFormat="false" ht="15" hidden="false" customHeight="false" outlineLevel="0" collapsed="false">
      <c r="A1006" s="7" t="n">
        <v>10889803</v>
      </c>
      <c r="B1006" s="7" t="s">
        <v>466</v>
      </c>
      <c r="C1006" s="7" t="s">
        <v>54</v>
      </c>
      <c r="D1006" s="7" t="s">
        <v>93</v>
      </c>
      <c r="E1006" s="7" t="s">
        <v>467</v>
      </c>
      <c r="F1006" s="7" t="s">
        <v>50</v>
      </c>
      <c r="G1006" s="7"/>
      <c r="H1006" s="13" t="n">
        <v>43046</v>
      </c>
      <c r="I1006" s="10" t="n">
        <v>2474</v>
      </c>
      <c r="J1006" s="7" t="s">
        <v>106</v>
      </c>
      <c r="K1006" s="10" t="n">
        <f aca="false">IF(I1006="","",IF(J1006="sq ft",ROUND(I1006*0.092903,0),I1006))</f>
        <v>230</v>
      </c>
      <c r="L1006" s="13" t="n">
        <v>41352</v>
      </c>
      <c r="M1006" s="14" t="n">
        <f aca="false">IF(OR(H1006="",L1006=""),"",ROUND((H1006-L1006)/30.44,1))</f>
        <v>55.7</v>
      </c>
      <c r="N1006" s="7" t="str">
        <f aca="false">IF(AND(E1006&lt;&gt;"v2008",ISERROR(SEARCH("Villa",B1006))),"Commercial-scale","Residential unit")</f>
        <v>Residential unit</v>
      </c>
      <c r="O1006" s="7" t="s">
        <v>54</v>
      </c>
    </row>
    <row r="1007" customFormat="false" ht="15" hidden="false" customHeight="false" outlineLevel="0" collapsed="false">
      <c r="A1007" s="7" t="n">
        <v>10889806</v>
      </c>
      <c r="B1007" s="7" t="s">
        <v>466</v>
      </c>
      <c r="C1007" s="7" t="s">
        <v>54</v>
      </c>
      <c r="D1007" s="7" t="s">
        <v>93</v>
      </c>
      <c r="E1007" s="7" t="s">
        <v>467</v>
      </c>
      <c r="F1007" s="7" t="s">
        <v>50</v>
      </c>
      <c r="G1007" s="7"/>
      <c r="H1007" s="13" t="n">
        <v>43046</v>
      </c>
      <c r="I1007" s="10" t="n">
        <v>2474</v>
      </c>
      <c r="J1007" s="7" t="s">
        <v>106</v>
      </c>
      <c r="K1007" s="10" t="n">
        <f aca="false">IF(I1007="","",IF(J1007="sq ft",ROUND(I1007*0.092903,0),I1007))</f>
        <v>230</v>
      </c>
      <c r="L1007" s="13" t="n">
        <v>41352</v>
      </c>
      <c r="M1007" s="14" t="n">
        <f aca="false">IF(OR(H1007="",L1007=""),"",ROUND((H1007-L1007)/30.44,1))</f>
        <v>55.7</v>
      </c>
      <c r="N1007" s="7" t="str">
        <f aca="false">IF(AND(E1007&lt;&gt;"v2008",ISERROR(SEARCH("Villa",B1007))),"Commercial-scale","Residential unit")</f>
        <v>Residential unit</v>
      </c>
      <c r="O1007" s="7" t="s">
        <v>54</v>
      </c>
    </row>
    <row r="1008" customFormat="false" ht="15" hidden="false" customHeight="false" outlineLevel="0" collapsed="false">
      <c r="A1008" s="7" t="n">
        <v>10889812</v>
      </c>
      <c r="B1008" s="7" t="s">
        <v>466</v>
      </c>
      <c r="C1008" s="7" t="s">
        <v>54</v>
      </c>
      <c r="D1008" s="7" t="s">
        <v>93</v>
      </c>
      <c r="E1008" s="7" t="s">
        <v>467</v>
      </c>
      <c r="F1008" s="7" t="s">
        <v>50</v>
      </c>
      <c r="G1008" s="7"/>
      <c r="H1008" s="13" t="n">
        <v>43046</v>
      </c>
      <c r="I1008" s="10" t="n">
        <v>2028</v>
      </c>
      <c r="J1008" s="7" t="s">
        <v>106</v>
      </c>
      <c r="K1008" s="10" t="n">
        <f aca="false">IF(I1008="","",IF(J1008="sq ft",ROUND(I1008*0.092903,0),I1008))</f>
        <v>188</v>
      </c>
      <c r="L1008" s="13" t="n">
        <v>41352</v>
      </c>
      <c r="M1008" s="14" t="n">
        <f aca="false">IF(OR(H1008="",L1008=""),"",ROUND((H1008-L1008)/30.44,1))</f>
        <v>55.7</v>
      </c>
      <c r="N1008" s="7" t="str">
        <f aca="false">IF(AND(E1008&lt;&gt;"v2008",ISERROR(SEARCH("Villa",B1008))),"Commercial-scale","Residential unit")</f>
        <v>Residential unit</v>
      </c>
      <c r="O1008" s="7" t="s">
        <v>54</v>
      </c>
    </row>
    <row r="1009" customFormat="false" ht="15" hidden="false" customHeight="false" outlineLevel="0" collapsed="false">
      <c r="A1009" s="7" t="n">
        <v>10887731</v>
      </c>
      <c r="B1009" s="7" t="s">
        <v>466</v>
      </c>
      <c r="C1009" s="7" t="s">
        <v>54</v>
      </c>
      <c r="D1009" s="7" t="s">
        <v>93</v>
      </c>
      <c r="E1009" s="7" t="s">
        <v>467</v>
      </c>
      <c r="F1009" s="7" t="s">
        <v>50</v>
      </c>
      <c r="G1009" s="7"/>
      <c r="H1009" s="13" t="n">
        <v>43046</v>
      </c>
      <c r="I1009" s="10" t="n">
        <v>4833</v>
      </c>
      <c r="J1009" s="7" t="s">
        <v>106</v>
      </c>
      <c r="K1009" s="10" t="n">
        <f aca="false">IF(I1009="","",IF(J1009="sq ft",ROUND(I1009*0.092903,0),I1009))</f>
        <v>449</v>
      </c>
      <c r="L1009" s="13" t="n">
        <v>41352</v>
      </c>
      <c r="M1009" s="14" t="n">
        <f aca="false">IF(OR(H1009="",L1009=""),"",ROUND((H1009-L1009)/30.44,1))</f>
        <v>55.7</v>
      </c>
      <c r="N1009" s="7" t="str">
        <f aca="false">IF(AND(E1009&lt;&gt;"v2008",ISERROR(SEARCH("Villa",B1009))),"Commercial-scale","Residential unit")</f>
        <v>Residential unit</v>
      </c>
      <c r="O1009" s="7" t="s">
        <v>54</v>
      </c>
    </row>
    <row r="1010" customFormat="false" ht="15" hidden="false" customHeight="false" outlineLevel="0" collapsed="false">
      <c r="A1010" s="7" t="n">
        <v>10887729</v>
      </c>
      <c r="B1010" s="7" t="s">
        <v>466</v>
      </c>
      <c r="C1010" s="7" t="s">
        <v>54</v>
      </c>
      <c r="D1010" s="7" t="s">
        <v>93</v>
      </c>
      <c r="E1010" s="7" t="s">
        <v>467</v>
      </c>
      <c r="F1010" s="7" t="s">
        <v>50</v>
      </c>
      <c r="G1010" s="7"/>
      <c r="H1010" s="13" t="n">
        <v>43046</v>
      </c>
      <c r="I1010" s="10" t="n">
        <v>4591</v>
      </c>
      <c r="J1010" s="7" t="s">
        <v>106</v>
      </c>
      <c r="K1010" s="10" t="n">
        <f aca="false">IF(I1010="","",IF(J1010="sq ft",ROUND(I1010*0.092903,0),I1010))</f>
        <v>427</v>
      </c>
      <c r="L1010" s="13" t="n">
        <v>41352</v>
      </c>
      <c r="M1010" s="14" t="n">
        <f aca="false">IF(OR(H1010="",L1010=""),"",ROUND((H1010-L1010)/30.44,1))</f>
        <v>55.7</v>
      </c>
      <c r="N1010" s="7" t="str">
        <f aca="false">IF(AND(E1010&lt;&gt;"v2008",ISERROR(SEARCH("Villa",B1010))),"Commercial-scale","Residential unit")</f>
        <v>Residential unit</v>
      </c>
      <c r="O1010" s="7" t="s">
        <v>54</v>
      </c>
    </row>
    <row r="1011" customFormat="false" ht="15" hidden="false" customHeight="false" outlineLevel="0" collapsed="false">
      <c r="A1011" s="7" t="n">
        <v>10889282</v>
      </c>
      <c r="B1011" s="7" t="s">
        <v>466</v>
      </c>
      <c r="C1011" s="7" t="s">
        <v>54</v>
      </c>
      <c r="D1011" s="7" t="s">
        <v>93</v>
      </c>
      <c r="E1011" s="7" t="s">
        <v>467</v>
      </c>
      <c r="F1011" s="7" t="s">
        <v>50</v>
      </c>
      <c r="G1011" s="7"/>
      <c r="H1011" s="13" t="n">
        <v>43046</v>
      </c>
      <c r="I1011" s="10" t="n">
        <v>4171</v>
      </c>
      <c r="J1011" s="7" t="s">
        <v>106</v>
      </c>
      <c r="K1011" s="10" t="n">
        <f aca="false">IF(I1011="","",IF(J1011="sq ft",ROUND(I1011*0.092903,0),I1011))</f>
        <v>387</v>
      </c>
      <c r="L1011" s="13" t="n">
        <v>41352</v>
      </c>
      <c r="M1011" s="14" t="n">
        <f aca="false">IF(OR(H1011="",L1011=""),"",ROUND((H1011-L1011)/30.44,1))</f>
        <v>55.7</v>
      </c>
      <c r="N1011" s="7" t="str">
        <f aca="false">IF(AND(E1011&lt;&gt;"v2008",ISERROR(SEARCH("Villa",B1011))),"Commercial-scale","Residential unit")</f>
        <v>Residential unit</v>
      </c>
      <c r="O1011" s="7" t="s">
        <v>54</v>
      </c>
    </row>
    <row r="1012" customFormat="false" ht="15" hidden="false" customHeight="false" outlineLevel="0" collapsed="false">
      <c r="A1012" s="7" t="n">
        <v>10889771</v>
      </c>
      <c r="B1012" s="7" t="s">
        <v>466</v>
      </c>
      <c r="C1012" s="7" t="s">
        <v>54</v>
      </c>
      <c r="D1012" s="7" t="s">
        <v>93</v>
      </c>
      <c r="E1012" s="7" t="s">
        <v>467</v>
      </c>
      <c r="F1012" s="7" t="s">
        <v>50</v>
      </c>
      <c r="G1012" s="7"/>
      <c r="H1012" s="13" t="n">
        <v>43046</v>
      </c>
      <c r="I1012" s="10" t="n">
        <v>2028</v>
      </c>
      <c r="J1012" s="7" t="s">
        <v>106</v>
      </c>
      <c r="K1012" s="10" t="n">
        <f aca="false">IF(I1012="","",IF(J1012="sq ft",ROUND(I1012*0.092903,0),I1012))</f>
        <v>188</v>
      </c>
      <c r="L1012" s="13" t="n">
        <v>41352</v>
      </c>
      <c r="M1012" s="14" t="n">
        <f aca="false">IF(OR(H1012="",L1012=""),"",ROUND((H1012-L1012)/30.44,1))</f>
        <v>55.7</v>
      </c>
      <c r="N1012" s="7" t="str">
        <f aca="false">IF(AND(E1012&lt;&gt;"v2008",ISERROR(SEARCH("Villa",B1012))),"Commercial-scale","Residential unit")</f>
        <v>Residential unit</v>
      </c>
      <c r="O1012" s="7" t="s">
        <v>54</v>
      </c>
    </row>
    <row r="1013" customFormat="false" ht="15" hidden="false" customHeight="false" outlineLevel="0" collapsed="false">
      <c r="A1013" s="7" t="n">
        <v>10889827</v>
      </c>
      <c r="B1013" s="7" t="s">
        <v>466</v>
      </c>
      <c r="C1013" s="7" t="s">
        <v>54</v>
      </c>
      <c r="D1013" s="7" t="s">
        <v>93</v>
      </c>
      <c r="E1013" s="7" t="s">
        <v>467</v>
      </c>
      <c r="F1013" s="7" t="s">
        <v>50</v>
      </c>
      <c r="G1013" s="7"/>
      <c r="H1013" s="13" t="n">
        <v>43046</v>
      </c>
      <c r="I1013" s="10" t="n">
        <v>2474</v>
      </c>
      <c r="J1013" s="7" t="s">
        <v>106</v>
      </c>
      <c r="K1013" s="10" t="n">
        <f aca="false">IF(I1013="","",IF(J1013="sq ft",ROUND(I1013*0.092903,0),I1013))</f>
        <v>230</v>
      </c>
      <c r="L1013" s="13" t="n">
        <v>41352</v>
      </c>
      <c r="M1013" s="14" t="n">
        <f aca="false">IF(OR(H1013="",L1013=""),"",ROUND((H1013-L1013)/30.44,1))</f>
        <v>55.7</v>
      </c>
      <c r="N1013" s="7" t="str">
        <f aca="false">IF(AND(E1013&lt;&gt;"v2008",ISERROR(SEARCH("Villa",B1013))),"Commercial-scale","Residential unit")</f>
        <v>Residential unit</v>
      </c>
      <c r="O1013" s="7" t="s">
        <v>54</v>
      </c>
    </row>
    <row r="1014" customFormat="false" ht="15" hidden="false" customHeight="false" outlineLevel="0" collapsed="false">
      <c r="A1014" s="7" t="n">
        <v>10889830</v>
      </c>
      <c r="B1014" s="7" t="s">
        <v>466</v>
      </c>
      <c r="C1014" s="7" t="s">
        <v>54</v>
      </c>
      <c r="D1014" s="7" t="s">
        <v>93</v>
      </c>
      <c r="E1014" s="7" t="s">
        <v>467</v>
      </c>
      <c r="F1014" s="7" t="s">
        <v>50</v>
      </c>
      <c r="G1014" s="7"/>
      <c r="H1014" s="13" t="n">
        <v>43046</v>
      </c>
      <c r="I1014" s="10" t="n">
        <v>2474</v>
      </c>
      <c r="J1014" s="7" t="s">
        <v>106</v>
      </c>
      <c r="K1014" s="10" t="n">
        <f aca="false">IF(I1014="","",IF(J1014="sq ft",ROUND(I1014*0.092903,0),I1014))</f>
        <v>230</v>
      </c>
      <c r="L1014" s="13" t="n">
        <v>41352</v>
      </c>
      <c r="M1014" s="14" t="n">
        <f aca="false">IF(OR(H1014="",L1014=""),"",ROUND((H1014-L1014)/30.44,1))</f>
        <v>55.7</v>
      </c>
      <c r="N1014" s="7" t="str">
        <f aca="false">IF(AND(E1014&lt;&gt;"v2008",ISERROR(SEARCH("Villa",B1014))),"Commercial-scale","Residential unit")</f>
        <v>Residential unit</v>
      </c>
      <c r="O1014" s="7" t="s">
        <v>54</v>
      </c>
    </row>
    <row r="1015" customFormat="false" ht="15" hidden="false" customHeight="false" outlineLevel="0" collapsed="false">
      <c r="A1015" s="7" t="n">
        <v>10889281</v>
      </c>
      <c r="B1015" s="7" t="s">
        <v>466</v>
      </c>
      <c r="C1015" s="7" t="s">
        <v>54</v>
      </c>
      <c r="D1015" s="7" t="s">
        <v>93</v>
      </c>
      <c r="E1015" s="7" t="s">
        <v>467</v>
      </c>
      <c r="F1015" s="7" t="s">
        <v>50</v>
      </c>
      <c r="G1015" s="7"/>
      <c r="H1015" s="13" t="n">
        <v>43046</v>
      </c>
      <c r="I1015" s="10" t="n">
        <v>4171</v>
      </c>
      <c r="J1015" s="7" t="s">
        <v>106</v>
      </c>
      <c r="K1015" s="10" t="n">
        <f aca="false">IF(I1015="","",IF(J1015="sq ft",ROUND(I1015*0.092903,0),I1015))</f>
        <v>387</v>
      </c>
      <c r="L1015" s="13" t="n">
        <v>41352</v>
      </c>
      <c r="M1015" s="14" t="n">
        <f aca="false">IF(OR(H1015="",L1015=""),"",ROUND((H1015-L1015)/30.44,1))</f>
        <v>55.7</v>
      </c>
      <c r="N1015" s="7" t="str">
        <f aca="false">IF(AND(E1015&lt;&gt;"v2008",ISERROR(SEARCH("Villa",B1015))),"Commercial-scale","Residential unit")</f>
        <v>Residential unit</v>
      </c>
      <c r="O1015" s="7" t="s">
        <v>54</v>
      </c>
    </row>
    <row r="1016" customFormat="false" ht="15" hidden="false" customHeight="false" outlineLevel="0" collapsed="false">
      <c r="A1016" s="7" t="n">
        <v>10889269</v>
      </c>
      <c r="B1016" s="7" t="s">
        <v>466</v>
      </c>
      <c r="C1016" s="7" t="s">
        <v>54</v>
      </c>
      <c r="D1016" s="7" t="s">
        <v>93</v>
      </c>
      <c r="E1016" s="7" t="s">
        <v>467</v>
      </c>
      <c r="F1016" s="7" t="s">
        <v>50</v>
      </c>
      <c r="G1016" s="7"/>
      <c r="H1016" s="13" t="n">
        <v>43046</v>
      </c>
      <c r="I1016" s="10" t="n">
        <v>4833</v>
      </c>
      <c r="J1016" s="7" t="s">
        <v>106</v>
      </c>
      <c r="K1016" s="10" t="n">
        <f aca="false">IF(I1016="","",IF(J1016="sq ft",ROUND(I1016*0.092903,0),I1016))</f>
        <v>449</v>
      </c>
      <c r="L1016" s="13" t="n">
        <v>41352</v>
      </c>
      <c r="M1016" s="14" t="n">
        <f aca="false">IF(OR(H1016="",L1016=""),"",ROUND((H1016-L1016)/30.44,1))</f>
        <v>55.7</v>
      </c>
      <c r="N1016" s="7" t="str">
        <f aca="false">IF(AND(E1016&lt;&gt;"v2008",ISERROR(SEARCH("Villa",B1016))),"Commercial-scale","Residential unit")</f>
        <v>Residential unit</v>
      </c>
      <c r="O1016" s="7" t="s">
        <v>54</v>
      </c>
    </row>
    <row r="1017" customFormat="false" ht="15" hidden="false" customHeight="false" outlineLevel="0" collapsed="false">
      <c r="A1017" s="7" t="n">
        <v>10889266</v>
      </c>
      <c r="B1017" s="7" t="s">
        <v>466</v>
      </c>
      <c r="C1017" s="7" t="s">
        <v>54</v>
      </c>
      <c r="D1017" s="7" t="s">
        <v>93</v>
      </c>
      <c r="E1017" s="7" t="s">
        <v>467</v>
      </c>
      <c r="F1017" s="7" t="s">
        <v>50</v>
      </c>
      <c r="G1017" s="7"/>
      <c r="H1017" s="13" t="n">
        <v>43046</v>
      </c>
      <c r="I1017" s="10" t="n">
        <v>4171</v>
      </c>
      <c r="J1017" s="7" t="s">
        <v>106</v>
      </c>
      <c r="K1017" s="10" t="n">
        <f aca="false">IF(I1017="","",IF(J1017="sq ft",ROUND(I1017*0.092903,0),I1017))</f>
        <v>387</v>
      </c>
      <c r="L1017" s="13" t="n">
        <v>41352</v>
      </c>
      <c r="M1017" s="14" t="n">
        <f aca="false">IF(OR(H1017="",L1017=""),"",ROUND((H1017-L1017)/30.44,1))</f>
        <v>55.7</v>
      </c>
      <c r="N1017" s="7" t="str">
        <f aca="false">IF(AND(E1017&lt;&gt;"v2008",ISERROR(SEARCH("Villa",B1017))),"Commercial-scale","Residential unit")</f>
        <v>Residential unit</v>
      </c>
      <c r="O1017" s="7" t="s">
        <v>54</v>
      </c>
    </row>
    <row r="1018" customFormat="false" ht="15" hidden="false" customHeight="false" outlineLevel="0" collapsed="false">
      <c r="A1018" s="7" t="n">
        <v>10889833</v>
      </c>
      <c r="B1018" s="7" t="s">
        <v>466</v>
      </c>
      <c r="C1018" s="7" t="s">
        <v>54</v>
      </c>
      <c r="D1018" s="7" t="s">
        <v>93</v>
      </c>
      <c r="E1018" s="7" t="s">
        <v>467</v>
      </c>
      <c r="F1018" s="7" t="s">
        <v>50</v>
      </c>
      <c r="G1018" s="7"/>
      <c r="H1018" s="13" t="n">
        <v>43046</v>
      </c>
      <c r="I1018" s="10" t="n">
        <v>2646</v>
      </c>
      <c r="J1018" s="7" t="s">
        <v>106</v>
      </c>
      <c r="K1018" s="10" t="n">
        <f aca="false">IF(I1018="","",IF(J1018="sq ft",ROUND(I1018*0.092903,0),I1018))</f>
        <v>246</v>
      </c>
      <c r="L1018" s="13" t="n">
        <v>41352</v>
      </c>
      <c r="M1018" s="14" t="n">
        <f aca="false">IF(OR(H1018="",L1018=""),"",ROUND((H1018-L1018)/30.44,1))</f>
        <v>55.7</v>
      </c>
      <c r="N1018" s="7" t="str">
        <f aca="false">IF(AND(E1018&lt;&gt;"v2008",ISERROR(SEARCH("Villa",B1018))),"Commercial-scale","Residential unit")</f>
        <v>Residential unit</v>
      </c>
      <c r="O1018" s="7" t="s">
        <v>54</v>
      </c>
    </row>
    <row r="1019" customFormat="false" ht="15" hidden="false" customHeight="false" outlineLevel="0" collapsed="false">
      <c r="A1019" s="7" t="n">
        <v>10889319</v>
      </c>
      <c r="B1019" s="7" t="s">
        <v>466</v>
      </c>
      <c r="C1019" s="7" t="s">
        <v>54</v>
      </c>
      <c r="D1019" s="7" t="s">
        <v>93</v>
      </c>
      <c r="E1019" s="7" t="s">
        <v>467</v>
      </c>
      <c r="F1019" s="7" t="s">
        <v>50</v>
      </c>
      <c r="G1019" s="7"/>
      <c r="H1019" s="13" t="n">
        <v>43046</v>
      </c>
      <c r="I1019" s="10" t="n">
        <v>4833</v>
      </c>
      <c r="J1019" s="7" t="s">
        <v>106</v>
      </c>
      <c r="K1019" s="10" t="n">
        <f aca="false">IF(I1019="","",IF(J1019="sq ft",ROUND(I1019*0.092903,0),I1019))</f>
        <v>449</v>
      </c>
      <c r="L1019" s="13" t="n">
        <v>41352</v>
      </c>
      <c r="M1019" s="14" t="n">
        <f aca="false">IF(OR(H1019="",L1019=""),"",ROUND((H1019-L1019)/30.44,1))</f>
        <v>55.7</v>
      </c>
      <c r="N1019" s="7" t="str">
        <f aca="false">IF(AND(E1019&lt;&gt;"v2008",ISERROR(SEARCH("Villa",B1019))),"Commercial-scale","Residential unit")</f>
        <v>Residential unit</v>
      </c>
      <c r="O1019" s="7" t="s">
        <v>54</v>
      </c>
    </row>
    <row r="1020" customFormat="false" ht="15" hidden="false" customHeight="false" outlineLevel="0" collapsed="false">
      <c r="A1020" s="7" t="n">
        <v>10889311</v>
      </c>
      <c r="B1020" s="7" t="s">
        <v>466</v>
      </c>
      <c r="C1020" s="7" t="s">
        <v>54</v>
      </c>
      <c r="D1020" s="7" t="s">
        <v>93</v>
      </c>
      <c r="E1020" s="7" t="s">
        <v>467</v>
      </c>
      <c r="F1020" s="7" t="s">
        <v>50</v>
      </c>
      <c r="G1020" s="7"/>
      <c r="H1020" s="13" t="n">
        <v>43046</v>
      </c>
      <c r="I1020" s="10" t="n">
        <v>4833</v>
      </c>
      <c r="J1020" s="7" t="s">
        <v>106</v>
      </c>
      <c r="K1020" s="10" t="n">
        <f aca="false">IF(I1020="","",IF(J1020="sq ft",ROUND(I1020*0.092903,0),I1020))</f>
        <v>449</v>
      </c>
      <c r="L1020" s="13" t="n">
        <v>41352</v>
      </c>
      <c r="M1020" s="14" t="n">
        <f aca="false">IF(OR(H1020="",L1020=""),"",ROUND((H1020-L1020)/30.44,1))</f>
        <v>55.7</v>
      </c>
      <c r="N1020" s="7" t="str">
        <f aca="false">IF(AND(E1020&lt;&gt;"v2008",ISERROR(SEARCH("Villa",B1020))),"Commercial-scale","Residential unit")</f>
        <v>Residential unit</v>
      </c>
      <c r="O1020" s="7" t="s">
        <v>54</v>
      </c>
    </row>
    <row r="1021" customFormat="false" ht="15" hidden="false" customHeight="false" outlineLevel="0" collapsed="false">
      <c r="A1021" s="7" t="n">
        <v>10889776</v>
      </c>
      <c r="B1021" s="7" t="s">
        <v>466</v>
      </c>
      <c r="C1021" s="7" t="s">
        <v>54</v>
      </c>
      <c r="D1021" s="7" t="s">
        <v>93</v>
      </c>
      <c r="E1021" s="7" t="s">
        <v>467</v>
      </c>
      <c r="F1021" s="7" t="s">
        <v>50</v>
      </c>
      <c r="G1021" s="7"/>
      <c r="H1021" s="13" t="n">
        <v>43046</v>
      </c>
      <c r="I1021" s="10" t="n">
        <v>2474</v>
      </c>
      <c r="J1021" s="7" t="s">
        <v>106</v>
      </c>
      <c r="K1021" s="10" t="n">
        <f aca="false">IF(I1021="","",IF(J1021="sq ft",ROUND(I1021*0.092903,0),I1021))</f>
        <v>230</v>
      </c>
      <c r="L1021" s="13" t="n">
        <v>41352</v>
      </c>
      <c r="M1021" s="14" t="n">
        <f aca="false">IF(OR(H1021="",L1021=""),"",ROUND((H1021-L1021)/30.44,1))</f>
        <v>55.7</v>
      </c>
      <c r="N1021" s="7" t="str">
        <f aca="false">IF(AND(E1021&lt;&gt;"v2008",ISERROR(SEARCH("Villa",B1021))),"Commercial-scale","Residential unit")</f>
        <v>Residential unit</v>
      </c>
      <c r="O1021" s="7" t="s">
        <v>54</v>
      </c>
    </row>
    <row r="1022" customFormat="false" ht="15" hidden="false" customHeight="false" outlineLevel="0" collapsed="false">
      <c r="A1022" s="7" t="n">
        <v>10889716</v>
      </c>
      <c r="B1022" s="7" t="s">
        <v>466</v>
      </c>
      <c r="C1022" s="7" t="s">
        <v>54</v>
      </c>
      <c r="D1022" s="7" t="s">
        <v>93</v>
      </c>
      <c r="E1022" s="7" t="s">
        <v>467</v>
      </c>
      <c r="F1022" s="7" t="s">
        <v>50</v>
      </c>
      <c r="G1022" s="7"/>
      <c r="H1022" s="13" t="n">
        <v>43046</v>
      </c>
      <c r="I1022" s="10" t="n">
        <v>4430</v>
      </c>
      <c r="J1022" s="7" t="s">
        <v>106</v>
      </c>
      <c r="K1022" s="10" t="n">
        <f aca="false">IF(I1022="","",IF(J1022="sq ft",ROUND(I1022*0.092903,0),I1022))</f>
        <v>412</v>
      </c>
      <c r="L1022" s="13" t="n">
        <v>41352</v>
      </c>
      <c r="M1022" s="14" t="n">
        <f aca="false">IF(OR(H1022="",L1022=""),"",ROUND((H1022-L1022)/30.44,1))</f>
        <v>55.7</v>
      </c>
      <c r="N1022" s="7" t="str">
        <f aca="false">IF(AND(E1022&lt;&gt;"v2008",ISERROR(SEARCH("Villa",B1022))),"Commercial-scale","Residential unit")</f>
        <v>Residential unit</v>
      </c>
      <c r="O1022" s="7" t="s">
        <v>54</v>
      </c>
    </row>
    <row r="1023" customFormat="false" ht="15" hidden="false" customHeight="false" outlineLevel="0" collapsed="false">
      <c r="A1023" s="7" t="n">
        <v>10889235</v>
      </c>
      <c r="B1023" s="7" t="s">
        <v>466</v>
      </c>
      <c r="C1023" s="7" t="s">
        <v>54</v>
      </c>
      <c r="D1023" s="7" t="s">
        <v>93</v>
      </c>
      <c r="E1023" s="7" t="s">
        <v>467</v>
      </c>
      <c r="F1023" s="7" t="s">
        <v>50</v>
      </c>
      <c r="G1023" s="7"/>
      <c r="H1023" s="13" t="n">
        <v>43046</v>
      </c>
      <c r="I1023" s="10" t="n">
        <v>5192</v>
      </c>
      <c r="J1023" s="7" t="s">
        <v>106</v>
      </c>
      <c r="K1023" s="10" t="n">
        <f aca="false">IF(I1023="","",IF(J1023="sq ft",ROUND(I1023*0.092903,0),I1023))</f>
        <v>482</v>
      </c>
      <c r="L1023" s="13" t="n">
        <v>41352</v>
      </c>
      <c r="M1023" s="14" t="n">
        <f aca="false">IF(OR(H1023="",L1023=""),"",ROUND((H1023-L1023)/30.44,1))</f>
        <v>55.7</v>
      </c>
      <c r="N1023" s="7" t="str">
        <f aca="false">IF(AND(E1023&lt;&gt;"v2008",ISERROR(SEARCH("Villa",B1023))),"Commercial-scale","Residential unit")</f>
        <v>Residential unit</v>
      </c>
      <c r="O1023" s="7" t="s">
        <v>54</v>
      </c>
    </row>
    <row r="1024" customFormat="false" ht="15" hidden="false" customHeight="false" outlineLevel="0" collapsed="false">
      <c r="A1024" s="7" t="n">
        <v>10889523</v>
      </c>
      <c r="B1024" s="7" t="s">
        <v>466</v>
      </c>
      <c r="C1024" s="7" t="s">
        <v>54</v>
      </c>
      <c r="D1024" s="7" t="s">
        <v>93</v>
      </c>
      <c r="E1024" s="7" t="s">
        <v>467</v>
      </c>
      <c r="F1024" s="7" t="s">
        <v>50</v>
      </c>
      <c r="G1024" s="7"/>
      <c r="H1024" s="13" t="n">
        <v>43046</v>
      </c>
      <c r="I1024" s="10" t="n">
        <v>4824</v>
      </c>
      <c r="J1024" s="7" t="s">
        <v>106</v>
      </c>
      <c r="K1024" s="10" t="n">
        <f aca="false">IF(I1024="","",IF(J1024="sq ft",ROUND(I1024*0.092903,0),I1024))</f>
        <v>448</v>
      </c>
      <c r="L1024" s="13" t="n">
        <v>41352</v>
      </c>
      <c r="M1024" s="14" t="n">
        <f aca="false">IF(OR(H1024="",L1024=""),"",ROUND((H1024-L1024)/30.44,1))</f>
        <v>55.7</v>
      </c>
      <c r="N1024" s="7" t="str">
        <f aca="false">IF(AND(E1024&lt;&gt;"v2008",ISERROR(SEARCH("Villa",B1024))),"Commercial-scale","Residential unit")</f>
        <v>Residential unit</v>
      </c>
      <c r="O1024" s="7" t="s">
        <v>54</v>
      </c>
    </row>
    <row r="1025" customFormat="false" ht="15" hidden="false" customHeight="false" outlineLevel="0" collapsed="false">
      <c r="A1025" s="7" t="n">
        <v>10889519</v>
      </c>
      <c r="B1025" s="7" t="s">
        <v>466</v>
      </c>
      <c r="C1025" s="7" t="s">
        <v>54</v>
      </c>
      <c r="D1025" s="7" t="s">
        <v>93</v>
      </c>
      <c r="E1025" s="7" t="s">
        <v>467</v>
      </c>
      <c r="F1025" s="7" t="s">
        <v>50</v>
      </c>
      <c r="G1025" s="7"/>
      <c r="H1025" s="13" t="n">
        <v>43046</v>
      </c>
      <c r="I1025" s="10" t="n">
        <v>4833</v>
      </c>
      <c r="J1025" s="7" t="s">
        <v>106</v>
      </c>
      <c r="K1025" s="10" t="n">
        <f aca="false">IF(I1025="","",IF(J1025="sq ft",ROUND(I1025*0.092903,0),I1025))</f>
        <v>449</v>
      </c>
      <c r="L1025" s="13" t="n">
        <v>41352</v>
      </c>
      <c r="M1025" s="14" t="n">
        <f aca="false">IF(OR(H1025="",L1025=""),"",ROUND((H1025-L1025)/30.44,1))</f>
        <v>55.7</v>
      </c>
      <c r="N1025" s="7" t="str">
        <f aca="false">IF(AND(E1025&lt;&gt;"v2008",ISERROR(SEARCH("Villa",B1025))),"Commercial-scale","Residential unit")</f>
        <v>Residential unit</v>
      </c>
      <c r="O1025" s="7" t="s">
        <v>54</v>
      </c>
    </row>
    <row r="1026" customFormat="false" ht="15" hidden="false" customHeight="false" outlineLevel="0" collapsed="false">
      <c r="A1026" s="7" t="n">
        <v>10889499</v>
      </c>
      <c r="B1026" s="7" t="s">
        <v>466</v>
      </c>
      <c r="C1026" s="7" t="s">
        <v>54</v>
      </c>
      <c r="D1026" s="7" t="s">
        <v>93</v>
      </c>
      <c r="E1026" s="7" t="s">
        <v>467</v>
      </c>
      <c r="F1026" s="7" t="s">
        <v>50</v>
      </c>
      <c r="G1026" s="7"/>
      <c r="H1026" s="13" t="n">
        <v>43046</v>
      </c>
      <c r="I1026" s="10" t="n">
        <v>4591</v>
      </c>
      <c r="J1026" s="7" t="s">
        <v>106</v>
      </c>
      <c r="K1026" s="10" t="n">
        <f aca="false">IF(I1026="","",IF(J1026="sq ft",ROUND(I1026*0.092903,0),I1026))</f>
        <v>427</v>
      </c>
      <c r="L1026" s="13" t="n">
        <v>41352</v>
      </c>
      <c r="M1026" s="14" t="n">
        <f aca="false">IF(OR(H1026="",L1026=""),"",ROUND((H1026-L1026)/30.44,1))</f>
        <v>55.7</v>
      </c>
      <c r="N1026" s="7" t="str">
        <f aca="false">IF(AND(E1026&lt;&gt;"v2008",ISERROR(SEARCH("Villa",B1026))),"Commercial-scale","Residential unit")</f>
        <v>Residential unit</v>
      </c>
      <c r="O1026" s="7" t="s">
        <v>54</v>
      </c>
    </row>
    <row r="1027" customFormat="false" ht="15" hidden="false" customHeight="false" outlineLevel="0" collapsed="false">
      <c r="A1027" s="7" t="n">
        <v>10889489</v>
      </c>
      <c r="B1027" s="7" t="s">
        <v>466</v>
      </c>
      <c r="C1027" s="7" t="s">
        <v>54</v>
      </c>
      <c r="D1027" s="7" t="s">
        <v>93</v>
      </c>
      <c r="E1027" s="7" t="s">
        <v>467</v>
      </c>
      <c r="F1027" s="7" t="s">
        <v>50</v>
      </c>
      <c r="G1027" s="7"/>
      <c r="H1027" s="13" t="n">
        <v>43046</v>
      </c>
      <c r="I1027" s="10" t="n">
        <v>4430</v>
      </c>
      <c r="J1027" s="7" t="s">
        <v>106</v>
      </c>
      <c r="K1027" s="10" t="n">
        <f aca="false">IF(I1027="","",IF(J1027="sq ft",ROUND(I1027*0.092903,0),I1027))</f>
        <v>412</v>
      </c>
      <c r="L1027" s="13" t="n">
        <v>41352</v>
      </c>
      <c r="M1027" s="14" t="n">
        <f aca="false">IF(OR(H1027="",L1027=""),"",ROUND((H1027-L1027)/30.44,1))</f>
        <v>55.7</v>
      </c>
      <c r="N1027" s="7" t="str">
        <f aca="false">IF(AND(E1027&lt;&gt;"v2008",ISERROR(SEARCH("Villa",B1027))),"Commercial-scale","Residential unit")</f>
        <v>Residential unit</v>
      </c>
      <c r="O1027" s="7" t="s">
        <v>54</v>
      </c>
    </row>
    <row r="1028" customFormat="false" ht="15" hidden="false" customHeight="false" outlineLevel="0" collapsed="false">
      <c r="A1028" s="7" t="n">
        <v>10889479</v>
      </c>
      <c r="B1028" s="7" t="s">
        <v>466</v>
      </c>
      <c r="C1028" s="7" t="s">
        <v>54</v>
      </c>
      <c r="D1028" s="7" t="s">
        <v>93</v>
      </c>
      <c r="E1028" s="7" t="s">
        <v>467</v>
      </c>
      <c r="F1028" s="7" t="s">
        <v>50</v>
      </c>
      <c r="G1028" s="7"/>
      <c r="H1028" s="13" t="n">
        <v>43046</v>
      </c>
      <c r="I1028" s="10" t="n">
        <v>4430</v>
      </c>
      <c r="J1028" s="7" t="s">
        <v>106</v>
      </c>
      <c r="K1028" s="10" t="n">
        <f aca="false">IF(I1028="","",IF(J1028="sq ft",ROUND(I1028*0.092903,0),I1028))</f>
        <v>412</v>
      </c>
      <c r="L1028" s="13" t="n">
        <v>41352</v>
      </c>
      <c r="M1028" s="14" t="n">
        <f aca="false">IF(OR(H1028="",L1028=""),"",ROUND((H1028-L1028)/30.44,1))</f>
        <v>55.7</v>
      </c>
      <c r="N1028" s="7" t="str">
        <f aca="false">IF(AND(E1028&lt;&gt;"v2008",ISERROR(SEARCH("Villa",B1028))),"Commercial-scale","Residential unit")</f>
        <v>Residential unit</v>
      </c>
      <c r="O1028" s="7" t="s">
        <v>54</v>
      </c>
    </row>
    <row r="1029" customFormat="false" ht="15" hidden="false" customHeight="false" outlineLevel="0" collapsed="false">
      <c r="A1029" s="7" t="n">
        <v>10889477</v>
      </c>
      <c r="B1029" s="7" t="s">
        <v>466</v>
      </c>
      <c r="C1029" s="7" t="s">
        <v>54</v>
      </c>
      <c r="D1029" s="7" t="s">
        <v>93</v>
      </c>
      <c r="E1029" s="7" t="s">
        <v>467</v>
      </c>
      <c r="F1029" s="7" t="s">
        <v>50</v>
      </c>
      <c r="G1029" s="7"/>
      <c r="H1029" s="13" t="n">
        <v>43046</v>
      </c>
      <c r="I1029" s="10" t="n">
        <v>4591</v>
      </c>
      <c r="J1029" s="7" t="s">
        <v>106</v>
      </c>
      <c r="K1029" s="10" t="n">
        <f aca="false">IF(I1029="","",IF(J1029="sq ft",ROUND(I1029*0.092903,0),I1029))</f>
        <v>427</v>
      </c>
      <c r="L1029" s="13" t="n">
        <v>41352</v>
      </c>
      <c r="M1029" s="14" t="n">
        <f aca="false">IF(OR(H1029="",L1029=""),"",ROUND((H1029-L1029)/30.44,1))</f>
        <v>55.7</v>
      </c>
      <c r="N1029" s="7" t="str">
        <f aca="false">IF(AND(E1029&lt;&gt;"v2008",ISERROR(SEARCH("Villa",B1029))),"Commercial-scale","Residential unit")</f>
        <v>Residential unit</v>
      </c>
      <c r="O1029" s="7" t="s">
        <v>54</v>
      </c>
    </row>
    <row r="1030" customFormat="false" ht="15" hidden="false" customHeight="false" outlineLevel="0" collapsed="false">
      <c r="A1030" s="7" t="n">
        <v>10889470</v>
      </c>
      <c r="B1030" s="7" t="s">
        <v>466</v>
      </c>
      <c r="C1030" s="7" t="s">
        <v>54</v>
      </c>
      <c r="D1030" s="7" t="s">
        <v>93</v>
      </c>
      <c r="E1030" s="7" t="s">
        <v>467</v>
      </c>
      <c r="F1030" s="7" t="s">
        <v>50</v>
      </c>
      <c r="G1030" s="7"/>
      <c r="H1030" s="13" t="n">
        <v>43046</v>
      </c>
      <c r="I1030" s="10" t="n">
        <v>4430</v>
      </c>
      <c r="J1030" s="7" t="s">
        <v>106</v>
      </c>
      <c r="K1030" s="10" t="n">
        <f aca="false">IF(I1030="","",IF(J1030="sq ft",ROUND(I1030*0.092903,0),I1030))</f>
        <v>412</v>
      </c>
      <c r="L1030" s="13" t="n">
        <v>41352</v>
      </c>
      <c r="M1030" s="14" t="n">
        <f aca="false">IF(OR(H1030="",L1030=""),"",ROUND((H1030-L1030)/30.44,1))</f>
        <v>55.7</v>
      </c>
      <c r="N1030" s="7" t="str">
        <f aca="false">IF(AND(E1030&lt;&gt;"v2008",ISERROR(SEARCH("Villa",B1030))),"Commercial-scale","Residential unit")</f>
        <v>Residential unit</v>
      </c>
      <c r="O1030" s="7" t="s">
        <v>54</v>
      </c>
    </row>
    <row r="1031" customFormat="false" ht="15" hidden="false" customHeight="false" outlineLevel="0" collapsed="false">
      <c r="A1031" s="7" t="n">
        <v>10889309</v>
      </c>
      <c r="B1031" s="7" t="s">
        <v>466</v>
      </c>
      <c r="C1031" s="7" t="s">
        <v>54</v>
      </c>
      <c r="D1031" s="7" t="s">
        <v>93</v>
      </c>
      <c r="E1031" s="7" t="s">
        <v>467</v>
      </c>
      <c r="F1031" s="7" t="s">
        <v>50</v>
      </c>
      <c r="G1031" s="7"/>
      <c r="H1031" s="13" t="n">
        <v>43046</v>
      </c>
      <c r="I1031" s="10" t="n">
        <v>4171</v>
      </c>
      <c r="J1031" s="7" t="s">
        <v>106</v>
      </c>
      <c r="K1031" s="10" t="n">
        <f aca="false">IF(I1031="","",IF(J1031="sq ft",ROUND(I1031*0.092903,0),I1031))</f>
        <v>387</v>
      </c>
      <c r="L1031" s="13" t="n">
        <v>41352</v>
      </c>
      <c r="M1031" s="14" t="n">
        <f aca="false">IF(OR(H1031="",L1031=""),"",ROUND((H1031-L1031)/30.44,1))</f>
        <v>55.7</v>
      </c>
      <c r="N1031" s="7" t="str">
        <f aca="false">IF(AND(E1031&lt;&gt;"v2008",ISERROR(SEARCH("Villa",B1031))),"Commercial-scale","Residential unit")</f>
        <v>Residential unit</v>
      </c>
      <c r="O1031" s="7" t="s">
        <v>54</v>
      </c>
    </row>
    <row r="1032" customFormat="false" ht="15" hidden="false" customHeight="false" outlineLevel="0" collapsed="false">
      <c r="A1032" s="7" t="n">
        <v>10889462</v>
      </c>
      <c r="B1032" s="7" t="s">
        <v>466</v>
      </c>
      <c r="C1032" s="7" t="s">
        <v>54</v>
      </c>
      <c r="D1032" s="7" t="s">
        <v>93</v>
      </c>
      <c r="E1032" s="7" t="s">
        <v>467</v>
      </c>
      <c r="F1032" s="7" t="s">
        <v>50</v>
      </c>
      <c r="G1032" s="7"/>
      <c r="H1032" s="13" t="n">
        <v>43046</v>
      </c>
      <c r="I1032" s="10" t="n">
        <v>4171</v>
      </c>
      <c r="J1032" s="7" t="s">
        <v>106</v>
      </c>
      <c r="K1032" s="10" t="n">
        <f aca="false">IF(I1032="","",IF(J1032="sq ft",ROUND(I1032*0.092903,0),I1032))</f>
        <v>387</v>
      </c>
      <c r="L1032" s="13" t="n">
        <v>41352</v>
      </c>
      <c r="M1032" s="14" t="n">
        <f aca="false">IF(OR(H1032="",L1032=""),"",ROUND((H1032-L1032)/30.44,1))</f>
        <v>55.7</v>
      </c>
      <c r="N1032" s="7" t="str">
        <f aca="false">IF(AND(E1032&lt;&gt;"v2008",ISERROR(SEARCH("Villa",B1032))),"Commercial-scale","Residential unit")</f>
        <v>Residential unit</v>
      </c>
      <c r="O1032" s="7" t="s">
        <v>54</v>
      </c>
    </row>
    <row r="1033" customFormat="false" ht="15" hidden="false" customHeight="false" outlineLevel="0" collapsed="false">
      <c r="A1033" s="7" t="n">
        <v>10889300</v>
      </c>
      <c r="B1033" s="7" t="s">
        <v>466</v>
      </c>
      <c r="C1033" s="7" t="s">
        <v>54</v>
      </c>
      <c r="D1033" s="7" t="s">
        <v>93</v>
      </c>
      <c r="E1033" s="7" t="s">
        <v>467</v>
      </c>
      <c r="F1033" s="7" t="s">
        <v>50</v>
      </c>
      <c r="G1033" s="7"/>
      <c r="H1033" s="13" t="n">
        <v>43046</v>
      </c>
      <c r="I1033" s="10" t="n">
        <v>4833</v>
      </c>
      <c r="J1033" s="7" t="s">
        <v>106</v>
      </c>
      <c r="K1033" s="10" t="n">
        <f aca="false">IF(I1033="","",IF(J1033="sq ft",ROUND(I1033*0.092903,0),I1033))</f>
        <v>449</v>
      </c>
      <c r="L1033" s="13" t="n">
        <v>41352</v>
      </c>
      <c r="M1033" s="14" t="n">
        <f aca="false">IF(OR(H1033="",L1033=""),"",ROUND((H1033-L1033)/30.44,1))</f>
        <v>55.7</v>
      </c>
      <c r="N1033" s="7" t="str">
        <f aca="false">IF(AND(E1033&lt;&gt;"v2008",ISERROR(SEARCH("Villa",B1033))),"Commercial-scale","Residential unit")</f>
        <v>Residential unit</v>
      </c>
      <c r="O1033" s="7" t="s">
        <v>54</v>
      </c>
    </row>
    <row r="1034" customFormat="false" ht="15" hidden="false" customHeight="false" outlineLevel="0" collapsed="false">
      <c r="A1034" s="7" t="n">
        <v>10889461</v>
      </c>
      <c r="B1034" s="7" t="s">
        <v>466</v>
      </c>
      <c r="C1034" s="7" t="s">
        <v>54</v>
      </c>
      <c r="D1034" s="7" t="s">
        <v>93</v>
      </c>
      <c r="E1034" s="7" t="s">
        <v>467</v>
      </c>
      <c r="F1034" s="7" t="s">
        <v>50</v>
      </c>
      <c r="G1034" s="7"/>
      <c r="H1034" s="13" t="n">
        <v>43046</v>
      </c>
      <c r="I1034" s="10" t="n">
        <v>4171</v>
      </c>
      <c r="J1034" s="7" t="s">
        <v>106</v>
      </c>
      <c r="K1034" s="10" t="n">
        <f aca="false">IF(I1034="","",IF(J1034="sq ft",ROUND(I1034*0.092903,0),I1034))</f>
        <v>387</v>
      </c>
      <c r="L1034" s="13" t="n">
        <v>41352</v>
      </c>
      <c r="M1034" s="14" t="n">
        <f aca="false">IF(OR(H1034="",L1034=""),"",ROUND((H1034-L1034)/30.44,1))</f>
        <v>55.7</v>
      </c>
      <c r="N1034" s="7" t="str">
        <f aca="false">IF(AND(E1034&lt;&gt;"v2008",ISERROR(SEARCH("Villa",B1034))),"Commercial-scale","Residential unit")</f>
        <v>Residential unit</v>
      </c>
      <c r="O1034" s="7" t="s">
        <v>54</v>
      </c>
    </row>
    <row r="1035" customFormat="false" ht="15" hidden="false" customHeight="false" outlineLevel="0" collapsed="false">
      <c r="A1035" s="7" t="n">
        <v>10889724</v>
      </c>
      <c r="B1035" s="7" t="s">
        <v>466</v>
      </c>
      <c r="C1035" s="7" t="s">
        <v>54</v>
      </c>
      <c r="D1035" s="7" t="s">
        <v>93</v>
      </c>
      <c r="E1035" s="7" t="s">
        <v>467</v>
      </c>
      <c r="F1035" s="7" t="s">
        <v>50</v>
      </c>
      <c r="G1035" s="7"/>
      <c r="H1035" s="13" t="n">
        <v>43046</v>
      </c>
      <c r="I1035" s="10" t="n">
        <v>4824</v>
      </c>
      <c r="J1035" s="7" t="s">
        <v>106</v>
      </c>
      <c r="K1035" s="10" t="n">
        <f aca="false">IF(I1035="","",IF(J1035="sq ft",ROUND(I1035*0.092903,0),I1035))</f>
        <v>448</v>
      </c>
      <c r="L1035" s="13" t="n">
        <v>41352</v>
      </c>
      <c r="M1035" s="14" t="n">
        <f aca="false">IF(OR(H1035="",L1035=""),"",ROUND((H1035-L1035)/30.44,1))</f>
        <v>55.7</v>
      </c>
      <c r="N1035" s="7" t="str">
        <f aca="false">IF(AND(E1035&lt;&gt;"v2008",ISERROR(SEARCH("Villa",B1035))),"Commercial-scale","Residential unit")</f>
        <v>Residential unit</v>
      </c>
      <c r="O1035" s="7" t="s">
        <v>54</v>
      </c>
    </row>
    <row r="1036" customFormat="false" ht="15" hidden="false" customHeight="false" outlineLevel="0" collapsed="false">
      <c r="A1036" s="7" t="n">
        <v>10889379</v>
      </c>
      <c r="B1036" s="7" t="s">
        <v>466</v>
      </c>
      <c r="C1036" s="7" t="s">
        <v>54</v>
      </c>
      <c r="D1036" s="7" t="s">
        <v>93</v>
      </c>
      <c r="E1036" s="7" t="s">
        <v>467</v>
      </c>
      <c r="F1036" s="7" t="s">
        <v>50</v>
      </c>
      <c r="G1036" s="7"/>
      <c r="H1036" s="13" t="n">
        <v>43046</v>
      </c>
      <c r="I1036" s="10" t="n">
        <v>4591</v>
      </c>
      <c r="J1036" s="7" t="s">
        <v>106</v>
      </c>
      <c r="K1036" s="10" t="n">
        <f aca="false">IF(I1036="","",IF(J1036="sq ft",ROUND(I1036*0.092903,0),I1036))</f>
        <v>427</v>
      </c>
      <c r="L1036" s="13" t="n">
        <v>41352</v>
      </c>
      <c r="M1036" s="14" t="n">
        <f aca="false">IF(OR(H1036="",L1036=""),"",ROUND((H1036-L1036)/30.44,1))</f>
        <v>55.7</v>
      </c>
      <c r="N1036" s="7" t="str">
        <f aca="false">IF(AND(E1036&lt;&gt;"v2008",ISERROR(SEARCH("Villa",B1036))),"Commercial-scale","Residential unit")</f>
        <v>Residential unit</v>
      </c>
      <c r="O1036" s="7" t="s">
        <v>54</v>
      </c>
    </row>
    <row r="1037" customFormat="false" ht="15" hidden="false" customHeight="false" outlineLevel="0" collapsed="false">
      <c r="A1037" s="7" t="n">
        <v>10889385</v>
      </c>
      <c r="B1037" s="7" t="s">
        <v>466</v>
      </c>
      <c r="C1037" s="7" t="s">
        <v>54</v>
      </c>
      <c r="D1037" s="7" t="s">
        <v>93</v>
      </c>
      <c r="E1037" s="7" t="s">
        <v>467</v>
      </c>
      <c r="F1037" s="7" t="s">
        <v>50</v>
      </c>
      <c r="G1037" s="7"/>
      <c r="H1037" s="13" t="n">
        <v>43046</v>
      </c>
      <c r="I1037" s="10" t="n">
        <v>5192</v>
      </c>
      <c r="J1037" s="7" t="s">
        <v>106</v>
      </c>
      <c r="K1037" s="10" t="n">
        <f aca="false">IF(I1037="","",IF(J1037="sq ft",ROUND(I1037*0.092903,0),I1037))</f>
        <v>482</v>
      </c>
      <c r="L1037" s="13" t="n">
        <v>41352</v>
      </c>
      <c r="M1037" s="14" t="n">
        <f aca="false">IF(OR(H1037="",L1037=""),"",ROUND((H1037-L1037)/30.44,1))</f>
        <v>55.7</v>
      </c>
      <c r="N1037" s="7" t="str">
        <f aca="false">IF(AND(E1037&lt;&gt;"v2008",ISERROR(SEARCH("Villa",B1037))),"Commercial-scale","Residential unit")</f>
        <v>Residential unit</v>
      </c>
      <c r="O1037" s="7" t="s">
        <v>54</v>
      </c>
    </row>
    <row r="1038" customFormat="false" ht="15" hidden="false" customHeight="false" outlineLevel="0" collapsed="false">
      <c r="A1038" s="7" t="n">
        <v>10889392</v>
      </c>
      <c r="B1038" s="7" t="s">
        <v>466</v>
      </c>
      <c r="C1038" s="7" t="s">
        <v>54</v>
      </c>
      <c r="D1038" s="7" t="s">
        <v>93</v>
      </c>
      <c r="E1038" s="7" t="s">
        <v>467</v>
      </c>
      <c r="F1038" s="7" t="s">
        <v>50</v>
      </c>
      <c r="G1038" s="7"/>
      <c r="H1038" s="13" t="n">
        <v>43046</v>
      </c>
      <c r="I1038" s="10" t="n">
        <v>5192</v>
      </c>
      <c r="J1038" s="7" t="s">
        <v>106</v>
      </c>
      <c r="K1038" s="10" t="n">
        <f aca="false">IF(I1038="","",IF(J1038="sq ft",ROUND(I1038*0.092903,0),I1038))</f>
        <v>482</v>
      </c>
      <c r="L1038" s="13" t="n">
        <v>41352</v>
      </c>
      <c r="M1038" s="14" t="n">
        <f aca="false">IF(OR(H1038="",L1038=""),"",ROUND((H1038-L1038)/30.44,1))</f>
        <v>55.7</v>
      </c>
      <c r="N1038" s="7" t="str">
        <f aca="false">IF(AND(E1038&lt;&gt;"v2008",ISERROR(SEARCH("Villa",B1038))),"Commercial-scale","Residential unit")</f>
        <v>Residential unit</v>
      </c>
      <c r="O1038" s="7" t="s">
        <v>54</v>
      </c>
    </row>
    <row r="1039" customFormat="false" ht="15" hidden="false" customHeight="false" outlineLevel="0" collapsed="false">
      <c r="A1039" s="7" t="n">
        <v>10889530</v>
      </c>
      <c r="B1039" s="7" t="s">
        <v>466</v>
      </c>
      <c r="C1039" s="7" t="s">
        <v>54</v>
      </c>
      <c r="D1039" s="7" t="s">
        <v>93</v>
      </c>
      <c r="E1039" s="7" t="s">
        <v>467</v>
      </c>
      <c r="F1039" s="7" t="s">
        <v>50</v>
      </c>
      <c r="G1039" s="7"/>
      <c r="H1039" s="13" t="n">
        <v>43046</v>
      </c>
      <c r="I1039" s="10" t="n">
        <v>4824</v>
      </c>
      <c r="J1039" s="7" t="s">
        <v>106</v>
      </c>
      <c r="K1039" s="10" t="n">
        <f aca="false">IF(I1039="","",IF(J1039="sq ft",ROUND(I1039*0.092903,0),I1039))</f>
        <v>448</v>
      </c>
      <c r="L1039" s="13" t="n">
        <v>41352</v>
      </c>
      <c r="M1039" s="14" t="n">
        <f aca="false">IF(OR(H1039="",L1039=""),"",ROUND((H1039-L1039)/30.44,1))</f>
        <v>55.7</v>
      </c>
      <c r="N1039" s="7" t="str">
        <f aca="false">IF(AND(E1039&lt;&gt;"v2008",ISERROR(SEARCH("Villa",B1039))),"Commercial-scale","Residential unit")</f>
        <v>Residential unit</v>
      </c>
      <c r="O1039" s="7" t="s">
        <v>54</v>
      </c>
    </row>
    <row r="1040" customFormat="false" ht="15" hidden="false" customHeight="false" outlineLevel="0" collapsed="false">
      <c r="A1040" s="7" t="n">
        <v>10889531</v>
      </c>
      <c r="B1040" s="7" t="s">
        <v>466</v>
      </c>
      <c r="C1040" s="7" t="s">
        <v>54</v>
      </c>
      <c r="D1040" s="7" t="s">
        <v>93</v>
      </c>
      <c r="E1040" s="7" t="s">
        <v>467</v>
      </c>
      <c r="F1040" s="7" t="s">
        <v>50</v>
      </c>
      <c r="G1040" s="7"/>
      <c r="H1040" s="13" t="n">
        <v>43046</v>
      </c>
      <c r="I1040" s="10" t="n">
        <v>4824</v>
      </c>
      <c r="J1040" s="7" t="s">
        <v>106</v>
      </c>
      <c r="K1040" s="10" t="n">
        <f aca="false">IF(I1040="","",IF(J1040="sq ft",ROUND(I1040*0.092903,0),I1040))</f>
        <v>448</v>
      </c>
      <c r="L1040" s="13" t="n">
        <v>41352</v>
      </c>
      <c r="M1040" s="14" t="n">
        <f aca="false">IF(OR(H1040="",L1040=""),"",ROUND((H1040-L1040)/30.44,1))</f>
        <v>55.7</v>
      </c>
      <c r="N1040" s="7" t="str">
        <f aca="false">IF(AND(E1040&lt;&gt;"v2008",ISERROR(SEARCH("Villa",B1040))),"Commercial-scale","Residential unit")</f>
        <v>Residential unit</v>
      </c>
      <c r="O1040" s="7" t="s">
        <v>54</v>
      </c>
    </row>
    <row r="1041" customFormat="false" ht="15" hidden="false" customHeight="false" outlineLevel="0" collapsed="false">
      <c r="A1041" s="7" t="n">
        <v>10889539</v>
      </c>
      <c r="B1041" s="7" t="s">
        <v>466</v>
      </c>
      <c r="C1041" s="7" t="s">
        <v>54</v>
      </c>
      <c r="D1041" s="7" t="s">
        <v>93</v>
      </c>
      <c r="E1041" s="7" t="s">
        <v>467</v>
      </c>
      <c r="F1041" s="7" t="s">
        <v>50</v>
      </c>
      <c r="G1041" s="7"/>
      <c r="H1041" s="13" t="n">
        <v>43046</v>
      </c>
      <c r="I1041" s="10" t="n">
        <v>4833</v>
      </c>
      <c r="J1041" s="7" t="s">
        <v>106</v>
      </c>
      <c r="K1041" s="10" t="n">
        <f aca="false">IF(I1041="","",IF(J1041="sq ft",ROUND(I1041*0.092903,0),I1041))</f>
        <v>449</v>
      </c>
      <c r="L1041" s="13" t="n">
        <v>41352</v>
      </c>
      <c r="M1041" s="14" t="n">
        <f aca="false">IF(OR(H1041="",L1041=""),"",ROUND((H1041-L1041)/30.44,1))</f>
        <v>55.7</v>
      </c>
      <c r="N1041" s="7" t="str">
        <f aca="false">IF(AND(E1041&lt;&gt;"v2008",ISERROR(SEARCH("Villa",B1041))),"Commercial-scale","Residential unit")</f>
        <v>Residential unit</v>
      </c>
      <c r="O1041" s="7" t="s">
        <v>54</v>
      </c>
    </row>
    <row r="1042" customFormat="false" ht="15" hidden="false" customHeight="false" outlineLevel="0" collapsed="false">
      <c r="A1042" s="7" t="n">
        <v>10889544</v>
      </c>
      <c r="B1042" s="7" t="s">
        <v>466</v>
      </c>
      <c r="C1042" s="7" t="s">
        <v>54</v>
      </c>
      <c r="D1042" s="7" t="s">
        <v>93</v>
      </c>
      <c r="E1042" s="7" t="s">
        <v>467</v>
      </c>
      <c r="F1042" s="7" t="s">
        <v>50</v>
      </c>
      <c r="G1042" s="7"/>
      <c r="H1042" s="13" t="n">
        <v>43046</v>
      </c>
      <c r="I1042" s="10" t="n">
        <v>4833</v>
      </c>
      <c r="J1042" s="7" t="s">
        <v>106</v>
      </c>
      <c r="K1042" s="10" t="n">
        <f aca="false">IF(I1042="","",IF(J1042="sq ft",ROUND(I1042*0.092903,0),I1042))</f>
        <v>449</v>
      </c>
      <c r="L1042" s="13" t="n">
        <v>41352</v>
      </c>
      <c r="M1042" s="14" t="n">
        <f aca="false">IF(OR(H1042="",L1042=""),"",ROUND((H1042-L1042)/30.44,1))</f>
        <v>55.7</v>
      </c>
      <c r="N1042" s="7" t="str">
        <f aca="false">IF(AND(E1042&lt;&gt;"v2008",ISERROR(SEARCH("Villa",B1042))),"Commercial-scale","Residential unit")</f>
        <v>Residential unit</v>
      </c>
      <c r="O1042" s="7" t="s">
        <v>54</v>
      </c>
    </row>
    <row r="1043" customFormat="false" ht="15" hidden="false" customHeight="false" outlineLevel="0" collapsed="false">
      <c r="A1043" s="7" t="n">
        <v>10889858</v>
      </c>
      <c r="B1043" s="7" t="s">
        <v>466</v>
      </c>
      <c r="C1043" s="7" t="s">
        <v>54</v>
      </c>
      <c r="D1043" s="7" t="s">
        <v>93</v>
      </c>
      <c r="E1043" s="7" t="s">
        <v>467</v>
      </c>
      <c r="F1043" s="7" t="s">
        <v>50</v>
      </c>
      <c r="G1043" s="7"/>
      <c r="H1043" s="13" t="n">
        <v>43046</v>
      </c>
      <c r="I1043" s="10" t="n">
        <v>3090</v>
      </c>
      <c r="J1043" s="7" t="s">
        <v>106</v>
      </c>
      <c r="K1043" s="10" t="n">
        <f aca="false">IF(I1043="","",IF(J1043="sq ft",ROUND(I1043*0.092903,0),I1043))</f>
        <v>287</v>
      </c>
      <c r="L1043" s="13" t="n">
        <v>41352</v>
      </c>
      <c r="M1043" s="14" t="n">
        <f aca="false">IF(OR(H1043="",L1043=""),"",ROUND((H1043-L1043)/30.44,1))</f>
        <v>55.7</v>
      </c>
      <c r="N1043" s="7" t="str">
        <f aca="false">IF(AND(E1043&lt;&gt;"v2008",ISERROR(SEARCH("Villa",B1043))),"Commercial-scale","Residential unit")</f>
        <v>Residential unit</v>
      </c>
      <c r="O1043" s="7" t="s">
        <v>54</v>
      </c>
    </row>
    <row r="1044" customFormat="false" ht="15" hidden="false" customHeight="false" outlineLevel="0" collapsed="false">
      <c r="A1044" s="7" t="n">
        <v>10889278</v>
      </c>
      <c r="B1044" s="7" t="s">
        <v>466</v>
      </c>
      <c r="C1044" s="7" t="s">
        <v>54</v>
      </c>
      <c r="D1044" s="7" t="s">
        <v>93</v>
      </c>
      <c r="E1044" s="7" t="s">
        <v>467</v>
      </c>
      <c r="F1044" s="7" t="s">
        <v>50</v>
      </c>
      <c r="G1044" s="7"/>
      <c r="H1044" s="13" t="n">
        <v>43046</v>
      </c>
      <c r="I1044" s="10" t="n">
        <v>5192</v>
      </c>
      <c r="J1044" s="7" t="s">
        <v>106</v>
      </c>
      <c r="K1044" s="10" t="n">
        <f aca="false">IF(I1044="","",IF(J1044="sq ft",ROUND(I1044*0.092903,0),I1044))</f>
        <v>482</v>
      </c>
      <c r="L1044" s="13" t="n">
        <v>41352</v>
      </c>
      <c r="M1044" s="14" t="n">
        <f aca="false">IF(OR(H1044="",L1044=""),"",ROUND((H1044-L1044)/30.44,1))</f>
        <v>55.7</v>
      </c>
      <c r="N1044" s="7" t="str">
        <f aca="false">IF(AND(E1044&lt;&gt;"v2008",ISERROR(SEARCH("Villa",B1044))),"Commercial-scale","Residential unit")</f>
        <v>Residential unit</v>
      </c>
      <c r="O1044" s="7" t="s">
        <v>54</v>
      </c>
    </row>
    <row r="1045" customFormat="false" ht="15" hidden="false" customHeight="false" outlineLevel="0" collapsed="false">
      <c r="A1045" s="7" t="n">
        <v>10889832</v>
      </c>
      <c r="B1045" s="7" t="s">
        <v>466</v>
      </c>
      <c r="C1045" s="7" t="s">
        <v>54</v>
      </c>
      <c r="D1045" s="7" t="s">
        <v>93</v>
      </c>
      <c r="E1045" s="7" t="s">
        <v>467</v>
      </c>
      <c r="F1045" s="7" t="s">
        <v>50</v>
      </c>
      <c r="G1045" s="7"/>
      <c r="H1045" s="13" t="n">
        <v>43046</v>
      </c>
      <c r="I1045" s="10" t="n">
        <v>2028</v>
      </c>
      <c r="J1045" s="7" t="s">
        <v>106</v>
      </c>
      <c r="K1045" s="10" t="n">
        <f aca="false">IF(I1045="","",IF(J1045="sq ft",ROUND(I1045*0.092903,0),I1045))</f>
        <v>188</v>
      </c>
      <c r="L1045" s="13" t="n">
        <v>41352</v>
      </c>
      <c r="M1045" s="14" t="n">
        <f aca="false">IF(OR(H1045="",L1045=""),"",ROUND((H1045-L1045)/30.44,1))</f>
        <v>55.7</v>
      </c>
      <c r="N1045" s="7" t="str">
        <f aca="false">IF(AND(E1045&lt;&gt;"v2008",ISERROR(SEARCH("Villa",B1045))),"Commercial-scale","Residential unit")</f>
        <v>Residential unit</v>
      </c>
      <c r="O1045" s="7" t="s">
        <v>54</v>
      </c>
    </row>
    <row r="1046" customFormat="false" ht="15" hidden="false" customHeight="false" outlineLevel="0" collapsed="false">
      <c r="A1046" s="7" t="n">
        <v>10889262</v>
      </c>
      <c r="B1046" s="7" t="s">
        <v>466</v>
      </c>
      <c r="C1046" s="7" t="s">
        <v>54</v>
      </c>
      <c r="D1046" s="7" t="s">
        <v>93</v>
      </c>
      <c r="E1046" s="7" t="s">
        <v>467</v>
      </c>
      <c r="F1046" s="7" t="s">
        <v>50</v>
      </c>
      <c r="G1046" s="7"/>
      <c r="H1046" s="13" t="n">
        <v>43046</v>
      </c>
      <c r="I1046" s="10" t="n">
        <v>4833</v>
      </c>
      <c r="J1046" s="7" t="s">
        <v>106</v>
      </c>
      <c r="K1046" s="10" t="n">
        <f aca="false">IF(I1046="","",IF(J1046="sq ft",ROUND(I1046*0.092903,0),I1046))</f>
        <v>449</v>
      </c>
      <c r="L1046" s="13" t="n">
        <v>41352</v>
      </c>
      <c r="M1046" s="14" t="n">
        <f aca="false">IF(OR(H1046="",L1046=""),"",ROUND((H1046-L1046)/30.44,1))</f>
        <v>55.7</v>
      </c>
      <c r="N1046" s="7" t="str">
        <f aca="false">IF(AND(E1046&lt;&gt;"v2008",ISERROR(SEARCH("Villa",B1046))),"Commercial-scale","Residential unit")</f>
        <v>Residential unit</v>
      </c>
      <c r="O1046" s="7" t="s">
        <v>54</v>
      </c>
    </row>
    <row r="1047" customFormat="false" ht="15" hidden="false" customHeight="false" outlineLevel="0" collapsed="false">
      <c r="A1047" s="7" t="n">
        <v>10889224</v>
      </c>
      <c r="B1047" s="7" t="s">
        <v>466</v>
      </c>
      <c r="C1047" s="7" t="s">
        <v>54</v>
      </c>
      <c r="D1047" s="7" t="s">
        <v>93</v>
      </c>
      <c r="E1047" s="7" t="s">
        <v>467</v>
      </c>
      <c r="F1047" s="7" t="s">
        <v>50</v>
      </c>
      <c r="G1047" s="7"/>
      <c r="H1047" s="13" t="n">
        <v>43046</v>
      </c>
      <c r="I1047" s="10" t="n">
        <v>4171</v>
      </c>
      <c r="J1047" s="7" t="s">
        <v>106</v>
      </c>
      <c r="K1047" s="10" t="n">
        <f aca="false">IF(I1047="","",IF(J1047="sq ft",ROUND(I1047*0.092903,0),I1047))</f>
        <v>387</v>
      </c>
      <c r="L1047" s="13" t="n">
        <v>41352</v>
      </c>
      <c r="M1047" s="14" t="n">
        <f aca="false">IF(OR(H1047="",L1047=""),"",ROUND((H1047-L1047)/30.44,1))</f>
        <v>55.7</v>
      </c>
      <c r="N1047" s="7" t="str">
        <f aca="false">IF(AND(E1047&lt;&gt;"v2008",ISERROR(SEARCH("Villa",B1047))),"Commercial-scale","Residential unit")</f>
        <v>Residential unit</v>
      </c>
      <c r="O1047" s="7" t="s">
        <v>54</v>
      </c>
    </row>
    <row r="1048" customFormat="false" ht="15" hidden="false" customHeight="false" outlineLevel="0" collapsed="false">
      <c r="A1048" s="7" t="n">
        <v>10889226</v>
      </c>
      <c r="B1048" s="7" t="s">
        <v>466</v>
      </c>
      <c r="C1048" s="7" t="s">
        <v>54</v>
      </c>
      <c r="D1048" s="7" t="s">
        <v>93</v>
      </c>
      <c r="E1048" s="7" t="s">
        <v>467</v>
      </c>
      <c r="F1048" s="7" t="s">
        <v>50</v>
      </c>
      <c r="G1048" s="7"/>
      <c r="H1048" s="13" t="n">
        <v>43046</v>
      </c>
      <c r="I1048" s="10" t="n">
        <v>4833</v>
      </c>
      <c r="J1048" s="7" t="s">
        <v>106</v>
      </c>
      <c r="K1048" s="10" t="n">
        <f aca="false">IF(I1048="","",IF(J1048="sq ft",ROUND(I1048*0.092903,0),I1048))</f>
        <v>449</v>
      </c>
      <c r="L1048" s="13" t="n">
        <v>41352</v>
      </c>
      <c r="M1048" s="14" t="n">
        <f aca="false">IF(OR(H1048="",L1048=""),"",ROUND((H1048-L1048)/30.44,1))</f>
        <v>55.7</v>
      </c>
      <c r="N1048" s="7" t="str">
        <f aca="false">IF(AND(E1048&lt;&gt;"v2008",ISERROR(SEARCH("Villa",B1048))),"Commercial-scale","Residential unit")</f>
        <v>Residential unit</v>
      </c>
      <c r="O1048" s="7" t="s">
        <v>54</v>
      </c>
    </row>
    <row r="1049" customFormat="false" ht="15" hidden="false" customHeight="false" outlineLevel="0" collapsed="false">
      <c r="A1049" s="7" t="n">
        <v>10889526</v>
      </c>
      <c r="B1049" s="7" t="s">
        <v>466</v>
      </c>
      <c r="C1049" s="7" t="s">
        <v>54</v>
      </c>
      <c r="D1049" s="7" t="s">
        <v>93</v>
      </c>
      <c r="E1049" s="7" t="s">
        <v>467</v>
      </c>
      <c r="F1049" s="7" t="s">
        <v>50</v>
      </c>
      <c r="G1049" s="7"/>
      <c r="H1049" s="13" t="n">
        <v>43046</v>
      </c>
      <c r="I1049" s="10" t="n">
        <v>4824</v>
      </c>
      <c r="J1049" s="7" t="s">
        <v>106</v>
      </c>
      <c r="K1049" s="10" t="n">
        <f aca="false">IF(I1049="","",IF(J1049="sq ft",ROUND(I1049*0.092903,0),I1049))</f>
        <v>448</v>
      </c>
      <c r="L1049" s="13" t="n">
        <v>41352</v>
      </c>
      <c r="M1049" s="14" t="n">
        <f aca="false">IF(OR(H1049="",L1049=""),"",ROUND((H1049-L1049)/30.44,1))</f>
        <v>55.7</v>
      </c>
      <c r="N1049" s="7" t="str">
        <f aca="false">IF(AND(E1049&lt;&gt;"v2008",ISERROR(SEARCH("Villa",B1049))),"Commercial-scale","Residential unit")</f>
        <v>Residential unit</v>
      </c>
      <c r="O1049" s="7" t="s">
        <v>54</v>
      </c>
    </row>
    <row r="1050" customFormat="false" ht="15" hidden="false" customHeight="false" outlineLevel="0" collapsed="false">
      <c r="A1050" s="7" t="n">
        <v>10889700</v>
      </c>
      <c r="B1050" s="7" t="s">
        <v>466</v>
      </c>
      <c r="C1050" s="7" t="s">
        <v>54</v>
      </c>
      <c r="D1050" s="7" t="s">
        <v>93</v>
      </c>
      <c r="E1050" s="7" t="s">
        <v>467</v>
      </c>
      <c r="F1050" s="7" t="s">
        <v>50</v>
      </c>
      <c r="G1050" s="7"/>
      <c r="H1050" s="13" t="n">
        <v>43046</v>
      </c>
      <c r="I1050" s="10" t="n">
        <v>4900</v>
      </c>
      <c r="J1050" s="7" t="s">
        <v>106</v>
      </c>
      <c r="K1050" s="10" t="n">
        <f aca="false">IF(I1050="","",IF(J1050="sq ft",ROUND(I1050*0.092903,0),I1050))</f>
        <v>455</v>
      </c>
      <c r="L1050" s="13" t="n">
        <v>41352</v>
      </c>
      <c r="M1050" s="14" t="n">
        <f aca="false">IF(OR(H1050="",L1050=""),"",ROUND((H1050-L1050)/30.44,1))</f>
        <v>55.7</v>
      </c>
      <c r="N1050" s="7" t="str">
        <f aca="false">IF(AND(E1050&lt;&gt;"v2008",ISERROR(SEARCH("Villa",B1050))),"Commercial-scale","Residential unit")</f>
        <v>Residential unit</v>
      </c>
      <c r="O1050" s="7" t="s">
        <v>54</v>
      </c>
    </row>
    <row r="1051" customFormat="false" ht="15" hidden="false" customHeight="false" outlineLevel="0" collapsed="false">
      <c r="A1051" s="7" t="n">
        <v>10889546</v>
      </c>
      <c r="B1051" s="7" t="s">
        <v>466</v>
      </c>
      <c r="C1051" s="7" t="s">
        <v>54</v>
      </c>
      <c r="D1051" s="7" t="s">
        <v>93</v>
      </c>
      <c r="E1051" s="7" t="s">
        <v>467</v>
      </c>
      <c r="F1051" s="7" t="s">
        <v>50</v>
      </c>
      <c r="G1051" s="7"/>
      <c r="H1051" s="13" t="n">
        <v>43046</v>
      </c>
      <c r="I1051" s="10" t="n">
        <v>4833</v>
      </c>
      <c r="J1051" s="7" t="s">
        <v>106</v>
      </c>
      <c r="K1051" s="10" t="n">
        <f aca="false">IF(I1051="","",IF(J1051="sq ft",ROUND(I1051*0.092903,0),I1051))</f>
        <v>449</v>
      </c>
      <c r="L1051" s="13" t="n">
        <v>41352</v>
      </c>
      <c r="M1051" s="14" t="n">
        <f aca="false">IF(OR(H1051="",L1051=""),"",ROUND((H1051-L1051)/30.44,1))</f>
        <v>55.7</v>
      </c>
      <c r="N1051" s="7" t="str">
        <f aca="false">IF(AND(E1051&lt;&gt;"v2008",ISERROR(SEARCH("Villa",B1051))),"Commercial-scale","Residential unit")</f>
        <v>Residential unit</v>
      </c>
      <c r="O1051" s="7" t="s">
        <v>54</v>
      </c>
    </row>
    <row r="1052" customFormat="false" ht="15" hidden="false" customHeight="false" outlineLevel="0" collapsed="false">
      <c r="A1052" s="7" t="n">
        <v>10889545</v>
      </c>
      <c r="B1052" s="7" t="s">
        <v>466</v>
      </c>
      <c r="C1052" s="7" t="s">
        <v>54</v>
      </c>
      <c r="D1052" s="7" t="s">
        <v>93</v>
      </c>
      <c r="E1052" s="7" t="s">
        <v>467</v>
      </c>
      <c r="F1052" s="7" t="s">
        <v>50</v>
      </c>
      <c r="G1052" s="7"/>
      <c r="H1052" s="13" t="n">
        <v>43046</v>
      </c>
      <c r="I1052" s="10" t="n">
        <v>4833</v>
      </c>
      <c r="J1052" s="7" t="s">
        <v>106</v>
      </c>
      <c r="K1052" s="10" t="n">
        <f aca="false">IF(I1052="","",IF(J1052="sq ft",ROUND(I1052*0.092903,0),I1052))</f>
        <v>449</v>
      </c>
      <c r="L1052" s="13" t="n">
        <v>41352</v>
      </c>
      <c r="M1052" s="14" t="n">
        <f aca="false">IF(OR(H1052="",L1052=""),"",ROUND((H1052-L1052)/30.44,1))</f>
        <v>55.7</v>
      </c>
      <c r="N1052" s="7" t="str">
        <f aca="false">IF(AND(E1052&lt;&gt;"v2008",ISERROR(SEARCH("Villa",B1052))),"Commercial-scale","Residential unit")</f>
        <v>Residential unit</v>
      </c>
      <c r="O1052" s="7" t="s">
        <v>54</v>
      </c>
    </row>
    <row r="1053" customFormat="false" ht="15" hidden="false" customHeight="false" outlineLevel="0" collapsed="false">
      <c r="A1053" s="7" t="n">
        <v>10887737</v>
      </c>
      <c r="B1053" s="7" t="s">
        <v>466</v>
      </c>
      <c r="C1053" s="7" t="s">
        <v>54</v>
      </c>
      <c r="D1053" s="7" t="s">
        <v>93</v>
      </c>
      <c r="E1053" s="7" t="s">
        <v>467</v>
      </c>
      <c r="F1053" s="7" t="s">
        <v>50</v>
      </c>
      <c r="G1053" s="7"/>
      <c r="H1053" s="13" t="n">
        <v>43046</v>
      </c>
      <c r="I1053" s="10" t="n">
        <v>5192</v>
      </c>
      <c r="J1053" s="7" t="s">
        <v>106</v>
      </c>
      <c r="K1053" s="10" t="n">
        <f aca="false">IF(I1053="","",IF(J1053="sq ft",ROUND(I1053*0.092903,0),I1053))</f>
        <v>482</v>
      </c>
      <c r="L1053" s="13" t="n">
        <v>41352</v>
      </c>
      <c r="M1053" s="14" t="n">
        <f aca="false">IF(OR(H1053="",L1053=""),"",ROUND((H1053-L1053)/30.44,1))</f>
        <v>55.7</v>
      </c>
      <c r="N1053" s="7" t="str">
        <f aca="false">IF(AND(E1053&lt;&gt;"v2008",ISERROR(SEARCH("Villa",B1053))),"Commercial-scale","Residential unit")</f>
        <v>Residential unit</v>
      </c>
      <c r="O1053" s="7" t="s">
        <v>54</v>
      </c>
    </row>
    <row r="1054" customFormat="false" ht="15" hidden="false" customHeight="false" outlineLevel="0" collapsed="false">
      <c r="A1054" s="7" t="n">
        <v>10887747</v>
      </c>
      <c r="B1054" s="7" t="s">
        <v>466</v>
      </c>
      <c r="C1054" s="7" t="s">
        <v>54</v>
      </c>
      <c r="D1054" s="7" t="s">
        <v>93</v>
      </c>
      <c r="E1054" s="7" t="s">
        <v>467</v>
      </c>
      <c r="F1054" s="7" t="s">
        <v>50</v>
      </c>
      <c r="G1054" s="7"/>
      <c r="H1054" s="13" t="n">
        <v>43046</v>
      </c>
      <c r="I1054" s="10" t="n">
        <v>4833</v>
      </c>
      <c r="J1054" s="7" t="s">
        <v>106</v>
      </c>
      <c r="K1054" s="10" t="n">
        <f aca="false">IF(I1054="","",IF(J1054="sq ft",ROUND(I1054*0.092903,0),I1054))</f>
        <v>449</v>
      </c>
      <c r="L1054" s="13" t="n">
        <v>41352</v>
      </c>
      <c r="M1054" s="14" t="n">
        <f aca="false">IF(OR(H1054="",L1054=""),"",ROUND((H1054-L1054)/30.44,1))</f>
        <v>55.7</v>
      </c>
      <c r="N1054" s="7" t="str">
        <f aca="false">IF(AND(E1054&lt;&gt;"v2008",ISERROR(SEARCH("Villa",B1054))),"Commercial-scale","Residential unit")</f>
        <v>Residential unit</v>
      </c>
      <c r="O1054" s="7" t="s">
        <v>54</v>
      </c>
    </row>
    <row r="1055" customFormat="false" ht="15" hidden="false" customHeight="false" outlineLevel="0" collapsed="false">
      <c r="A1055" s="7" t="n">
        <v>10887750</v>
      </c>
      <c r="B1055" s="7" t="s">
        <v>466</v>
      </c>
      <c r="C1055" s="7" t="s">
        <v>54</v>
      </c>
      <c r="D1055" s="7" t="s">
        <v>93</v>
      </c>
      <c r="E1055" s="7" t="s">
        <v>467</v>
      </c>
      <c r="F1055" s="7" t="s">
        <v>50</v>
      </c>
      <c r="G1055" s="7"/>
      <c r="H1055" s="13" t="n">
        <v>43046</v>
      </c>
      <c r="I1055" s="10" t="n">
        <v>4833</v>
      </c>
      <c r="J1055" s="7" t="s">
        <v>106</v>
      </c>
      <c r="K1055" s="10" t="n">
        <f aca="false">IF(I1055="","",IF(J1055="sq ft",ROUND(I1055*0.092903,0),I1055))</f>
        <v>449</v>
      </c>
      <c r="L1055" s="13" t="n">
        <v>41352</v>
      </c>
      <c r="M1055" s="14" t="n">
        <f aca="false">IF(OR(H1055="",L1055=""),"",ROUND((H1055-L1055)/30.44,1))</f>
        <v>55.7</v>
      </c>
      <c r="N1055" s="7" t="str">
        <f aca="false">IF(AND(E1055&lt;&gt;"v2008",ISERROR(SEARCH("Villa",B1055))),"Commercial-scale","Residential unit")</f>
        <v>Residential unit</v>
      </c>
      <c r="O1055" s="7" t="s">
        <v>54</v>
      </c>
    </row>
    <row r="1056" customFormat="false" ht="15" hidden="false" customHeight="false" outlineLevel="0" collapsed="false">
      <c r="A1056" s="7" t="n">
        <v>10887758</v>
      </c>
      <c r="B1056" s="7" t="s">
        <v>466</v>
      </c>
      <c r="C1056" s="7" t="s">
        <v>54</v>
      </c>
      <c r="D1056" s="7" t="s">
        <v>93</v>
      </c>
      <c r="E1056" s="7" t="s">
        <v>467</v>
      </c>
      <c r="F1056" s="7" t="s">
        <v>50</v>
      </c>
      <c r="G1056" s="7"/>
      <c r="H1056" s="13" t="n">
        <v>43046</v>
      </c>
      <c r="I1056" s="10" t="n">
        <v>5192</v>
      </c>
      <c r="J1056" s="7" t="s">
        <v>106</v>
      </c>
      <c r="K1056" s="10" t="n">
        <f aca="false">IF(I1056="","",IF(J1056="sq ft",ROUND(I1056*0.092903,0),I1056))</f>
        <v>482</v>
      </c>
      <c r="L1056" s="13" t="n">
        <v>41352</v>
      </c>
      <c r="M1056" s="14" t="n">
        <f aca="false">IF(OR(H1056="",L1056=""),"",ROUND((H1056-L1056)/30.44,1))</f>
        <v>55.7</v>
      </c>
      <c r="N1056" s="7" t="str">
        <f aca="false">IF(AND(E1056&lt;&gt;"v2008",ISERROR(SEARCH("Villa",B1056))),"Commercial-scale","Residential unit")</f>
        <v>Residential unit</v>
      </c>
      <c r="O1056" s="7" t="s">
        <v>54</v>
      </c>
    </row>
    <row r="1057" customFormat="false" ht="15" hidden="false" customHeight="false" outlineLevel="0" collapsed="false">
      <c r="A1057" s="7" t="n">
        <v>10889715</v>
      </c>
      <c r="B1057" s="7" t="s">
        <v>466</v>
      </c>
      <c r="C1057" s="7" t="s">
        <v>54</v>
      </c>
      <c r="D1057" s="7" t="s">
        <v>93</v>
      </c>
      <c r="E1057" s="7" t="s">
        <v>467</v>
      </c>
      <c r="F1057" s="7" t="s">
        <v>50</v>
      </c>
      <c r="G1057" s="7"/>
      <c r="H1057" s="13" t="n">
        <v>43046</v>
      </c>
      <c r="I1057" s="10" t="n">
        <v>4430</v>
      </c>
      <c r="J1057" s="7" t="s">
        <v>106</v>
      </c>
      <c r="K1057" s="10" t="n">
        <f aca="false">IF(I1057="","",IF(J1057="sq ft",ROUND(I1057*0.092903,0),I1057))</f>
        <v>412</v>
      </c>
      <c r="L1057" s="13" t="n">
        <v>41352</v>
      </c>
      <c r="M1057" s="14" t="n">
        <f aca="false">IF(OR(H1057="",L1057=""),"",ROUND((H1057-L1057)/30.44,1))</f>
        <v>55.7</v>
      </c>
      <c r="N1057" s="7" t="str">
        <f aca="false">IF(AND(E1057&lt;&gt;"v2008",ISERROR(SEARCH("Villa",B1057))),"Commercial-scale","Residential unit")</f>
        <v>Residential unit</v>
      </c>
      <c r="O1057" s="7" t="s">
        <v>54</v>
      </c>
    </row>
    <row r="1058" customFormat="false" ht="15" hidden="false" customHeight="false" outlineLevel="0" collapsed="false">
      <c r="A1058" s="7" t="n">
        <v>10889778</v>
      </c>
      <c r="B1058" s="7" t="s">
        <v>466</v>
      </c>
      <c r="C1058" s="7" t="s">
        <v>54</v>
      </c>
      <c r="D1058" s="7" t="s">
        <v>93</v>
      </c>
      <c r="E1058" s="7" t="s">
        <v>467</v>
      </c>
      <c r="F1058" s="7" t="s">
        <v>50</v>
      </c>
      <c r="G1058" s="7"/>
      <c r="H1058" s="13" t="n">
        <v>43046</v>
      </c>
      <c r="I1058" s="10" t="n">
        <v>2028</v>
      </c>
      <c r="J1058" s="7" t="s">
        <v>106</v>
      </c>
      <c r="K1058" s="10" t="n">
        <f aca="false">IF(I1058="","",IF(J1058="sq ft",ROUND(I1058*0.092903,0),I1058))</f>
        <v>188</v>
      </c>
      <c r="L1058" s="13" t="n">
        <v>41352</v>
      </c>
      <c r="M1058" s="14" t="n">
        <f aca="false">IF(OR(H1058="",L1058=""),"",ROUND((H1058-L1058)/30.44,1))</f>
        <v>55.7</v>
      </c>
      <c r="N1058" s="7" t="str">
        <f aca="false">IF(AND(E1058&lt;&gt;"v2008",ISERROR(SEARCH("Villa",B1058))),"Commercial-scale","Residential unit")</f>
        <v>Residential unit</v>
      </c>
      <c r="O1058" s="7" t="s">
        <v>54</v>
      </c>
    </row>
    <row r="1059" customFormat="false" ht="15" hidden="false" customHeight="false" outlineLevel="0" collapsed="false">
      <c r="A1059" s="7" t="n">
        <v>10889867</v>
      </c>
      <c r="B1059" s="7" t="s">
        <v>466</v>
      </c>
      <c r="C1059" s="7" t="s">
        <v>54</v>
      </c>
      <c r="D1059" s="7" t="s">
        <v>93</v>
      </c>
      <c r="E1059" s="7" t="s">
        <v>467</v>
      </c>
      <c r="F1059" s="7" t="s">
        <v>50</v>
      </c>
      <c r="G1059" s="7"/>
      <c r="H1059" s="13" t="n">
        <v>43046</v>
      </c>
      <c r="I1059" s="10" t="n">
        <v>2646</v>
      </c>
      <c r="J1059" s="7" t="s">
        <v>106</v>
      </c>
      <c r="K1059" s="10" t="n">
        <f aca="false">IF(I1059="","",IF(J1059="sq ft",ROUND(I1059*0.092903,0),I1059))</f>
        <v>246</v>
      </c>
      <c r="L1059" s="13" t="n">
        <v>41352</v>
      </c>
      <c r="M1059" s="14" t="n">
        <f aca="false">IF(OR(H1059="",L1059=""),"",ROUND((H1059-L1059)/30.44,1))</f>
        <v>55.7</v>
      </c>
      <c r="N1059" s="7" t="str">
        <f aca="false">IF(AND(E1059&lt;&gt;"v2008",ISERROR(SEARCH("Villa",B1059))),"Commercial-scale","Residential unit")</f>
        <v>Residential unit</v>
      </c>
      <c r="O1059" s="7" t="s">
        <v>54</v>
      </c>
    </row>
    <row r="1060" customFormat="false" ht="15" hidden="false" customHeight="false" outlineLevel="0" collapsed="false">
      <c r="A1060" s="7" t="n">
        <v>10887734</v>
      </c>
      <c r="B1060" s="7" t="s">
        <v>466</v>
      </c>
      <c r="C1060" s="7" t="s">
        <v>54</v>
      </c>
      <c r="D1060" s="7" t="s">
        <v>93</v>
      </c>
      <c r="E1060" s="7" t="s">
        <v>467</v>
      </c>
      <c r="F1060" s="7" t="s">
        <v>50</v>
      </c>
      <c r="G1060" s="7"/>
      <c r="H1060" s="13" t="n">
        <v>43046</v>
      </c>
      <c r="I1060" s="10" t="n">
        <v>4833</v>
      </c>
      <c r="J1060" s="7" t="s">
        <v>106</v>
      </c>
      <c r="K1060" s="10" t="n">
        <f aca="false">IF(I1060="","",IF(J1060="sq ft",ROUND(I1060*0.092903,0),I1060))</f>
        <v>449</v>
      </c>
      <c r="L1060" s="13" t="n">
        <v>41352</v>
      </c>
      <c r="M1060" s="14" t="n">
        <f aca="false">IF(OR(H1060="",L1060=""),"",ROUND((H1060-L1060)/30.44,1))</f>
        <v>55.7</v>
      </c>
      <c r="N1060" s="7" t="str">
        <f aca="false">IF(AND(E1060&lt;&gt;"v2008",ISERROR(SEARCH("Villa",B1060))),"Commercial-scale","Residential unit")</f>
        <v>Residential unit</v>
      </c>
      <c r="O1060" s="7" t="s">
        <v>54</v>
      </c>
    </row>
    <row r="1061" customFormat="false" ht="15" hidden="false" customHeight="false" outlineLevel="0" collapsed="false">
      <c r="A1061" s="7" t="n">
        <v>10889859</v>
      </c>
      <c r="B1061" s="7" t="s">
        <v>466</v>
      </c>
      <c r="C1061" s="7" t="s">
        <v>54</v>
      </c>
      <c r="D1061" s="7" t="s">
        <v>93</v>
      </c>
      <c r="E1061" s="7" t="s">
        <v>467</v>
      </c>
      <c r="F1061" s="7" t="s">
        <v>50</v>
      </c>
      <c r="G1061" s="7"/>
      <c r="H1061" s="13" t="n">
        <v>43046</v>
      </c>
      <c r="I1061" s="10" t="n">
        <v>2646</v>
      </c>
      <c r="J1061" s="7" t="s">
        <v>106</v>
      </c>
      <c r="K1061" s="10" t="n">
        <f aca="false">IF(I1061="","",IF(J1061="sq ft",ROUND(I1061*0.092903,0),I1061))</f>
        <v>246</v>
      </c>
      <c r="L1061" s="13" t="n">
        <v>41352</v>
      </c>
      <c r="M1061" s="14" t="n">
        <f aca="false">IF(OR(H1061="",L1061=""),"",ROUND((H1061-L1061)/30.44,1))</f>
        <v>55.7</v>
      </c>
      <c r="N1061" s="7" t="str">
        <f aca="false">IF(AND(E1061&lt;&gt;"v2008",ISERROR(SEARCH("Villa",B1061))),"Commercial-scale","Residential unit")</f>
        <v>Residential unit</v>
      </c>
      <c r="O1061" s="7" t="s">
        <v>54</v>
      </c>
    </row>
    <row r="1062" customFormat="false" ht="15" hidden="false" customHeight="false" outlineLevel="0" collapsed="false">
      <c r="A1062" s="7" t="n">
        <v>10889316</v>
      </c>
      <c r="B1062" s="7" t="s">
        <v>466</v>
      </c>
      <c r="C1062" s="7" t="s">
        <v>54</v>
      </c>
      <c r="D1062" s="7" t="s">
        <v>93</v>
      </c>
      <c r="E1062" s="7" t="s">
        <v>467</v>
      </c>
      <c r="F1062" s="7" t="s">
        <v>50</v>
      </c>
      <c r="G1062" s="7"/>
      <c r="H1062" s="13" t="n">
        <v>43046</v>
      </c>
      <c r="I1062" s="10" t="n">
        <v>4833</v>
      </c>
      <c r="J1062" s="7" t="s">
        <v>106</v>
      </c>
      <c r="K1062" s="10" t="n">
        <f aca="false">IF(I1062="","",IF(J1062="sq ft",ROUND(I1062*0.092903,0),I1062))</f>
        <v>449</v>
      </c>
      <c r="L1062" s="13" t="n">
        <v>41352</v>
      </c>
      <c r="M1062" s="14" t="n">
        <f aca="false">IF(OR(H1062="",L1062=""),"",ROUND((H1062-L1062)/30.44,1))</f>
        <v>55.7</v>
      </c>
      <c r="N1062" s="7" t="str">
        <f aca="false">IF(AND(E1062&lt;&gt;"v2008",ISERROR(SEARCH("Villa",B1062))),"Commercial-scale","Residential unit")</f>
        <v>Residential unit</v>
      </c>
      <c r="O1062" s="7" t="s">
        <v>54</v>
      </c>
    </row>
    <row r="1063" customFormat="false" ht="15" hidden="false" customHeight="false" outlineLevel="0" collapsed="false">
      <c r="A1063" s="7" t="n">
        <v>10889310</v>
      </c>
      <c r="B1063" s="7" t="s">
        <v>466</v>
      </c>
      <c r="C1063" s="7" t="s">
        <v>54</v>
      </c>
      <c r="D1063" s="7" t="s">
        <v>93</v>
      </c>
      <c r="E1063" s="7" t="s">
        <v>467</v>
      </c>
      <c r="F1063" s="7" t="s">
        <v>50</v>
      </c>
      <c r="G1063" s="7"/>
      <c r="H1063" s="13" t="n">
        <v>43046</v>
      </c>
      <c r="I1063" s="10" t="n">
        <v>5192</v>
      </c>
      <c r="J1063" s="7" t="s">
        <v>106</v>
      </c>
      <c r="K1063" s="10" t="n">
        <f aca="false">IF(I1063="","",IF(J1063="sq ft",ROUND(I1063*0.092903,0),I1063))</f>
        <v>482</v>
      </c>
      <c r="L1063" s="13" t="n">
        <v>41352</v>
      </c>
      <c r="M1063" s="14" t="n">
        <f aca="false">IF(OR(H1063="",L1063=""),"",ROUND((H1063-L1063)/30.44,1))</f>
        <v>55.7</v>
      </c>
      <c r="N1063" s="7" t="str">
        <f aca="false">IF(AND(E1063&lt;&gt;"v2008",ISERROR(SEARCH("Villa",B1063))),"Commercial-scale","Residential unit")</f>
        <v>Residential unit</v>
      </c>
      <c r="O1063" s="7" t="s">
        <v>54</v>
      </c>
    </row>
    <row r="1064" customFormat="false" ht="15" hidden="false" customHeight="false" outlineLevel="0" collapsed="false">
      <c r="A1064" s="7" t="n">
        <v>10889307</v>
      </c>
      <c r="B1064" s="7" t="s">
        <v>466</v>
      </c>
      <c r="C1064" s="7" t="s">
        <v>54</v>
      </c>
      <c r="D1064" s="7" t="s">
        <v>93</v>
      </c>
      <c r="E1064" s="7" t="s">
        <v>467</v>
      </c>
      <c r="F1064" s="7" t="s">
        <v>50</v>
      </c>
      <c r="G1064" s="7"/>
      <c r="H1064" s="13" t="n">
        <v>43046</v>
      </c>
      <c r="I1064" s="10" t="n">
        <v>4171</v>
      </c>
      <c r="J1064" s="7" t="s">
        <v>106</v>
      </c>
      <c r="K1064" s="10" t="n">
        <f aca="false">IF(I1064="","",IF(J1064="sq ft",ROUND(I1064*0.092903,0),I1064))</f>
        <v>387</v>
      </c>
      <c r="L1064" s="13" t="n">
        <v>41352</v>
      </c>
      <c r="M1064" s="14" t="n">
        <f aca="false">IF(OR(H1064="",L1064=""),"",ROUND((H1064-L1064)/30.44,1))</f>
        <v>55.7</v>
      </c>
      <c r="N1064" s="7" t="str">
        <f aca="false">IF(AND(E1064&lt;&gt;"v2008",ISERROR(SEARCH("Villa",B1064))),"Commercial-scale","Residential unit")</f>
        <v>Residential unit</v>
      </c>
      <c r="O1064" s="7" t="s">
        <v>54</v>
      </c>
    </row>
    <row r="1065" customFormat="false" ht="15" hidden="false" customHeight="false" outlineLevel="0" collapsed="false">
      <c r="A1065" s="7" t="n">
        <v>10889303</v>
      </c>
      <c r="B1065" s="7" t="s">
        <v>466</v>
      </c>
      <c r="C1065" s="7" t="s">
        <v>54</v>
      </c>
      <c r="D1065" s="7" t="s">
        <v>93</v>
      </c>
      <c r="E1065" s="7" t="s">
        <v>467</v>
      </c>
      <c r="F1065" s="7" t="s">
        <v>50</v>
      </c>
      <c r="G1065" s="7"/>
      <c r="H1065" s="13" t="n">
        <v>43046</v>
      </c>
      <c r="I1065" s="10" t="n">
        <v>4171</v>
      </c>
      <c r="J1065" s="7" t="s">
        <v>106</v>
      </c>
      <c r="K1065" s="10" t="n">
        <f aca="false">IF(I1065="","",IF(J1065="sq ft",ROUND(I1065*0.092903,0),I1065))</f>
        <v>387</v>
      </c>
      <c r="L1065" s="13" t="n">
        <v>41352</v>
      </c>
      <c r="M1065" s="14" t="n">
        <f aca="false">IF(OR(H1065="",L1065=""),"",ROUND((H1065-L1065)/30.44,1))</f>
        <v>55.7</v>
      </c>
      <c r="N1065" s="7" t="str">
        <f aca="false">IF(AND(E1065&lt;&gt;"v2008",ISERROR(SEARCH("Villa",B1065))),"Commercial-scale","Residential unit")</f>
        <v>Residential unit</v>
      </c>
      <c r="O1065" s="7" t="s">
        <v>54</v>
      </c>
    </row>
    <row r="1066" customFormat="false" ht="15" hidden="false" customHeight="false" outlineLevel="0" collapsed="false">
      <c r="A1066" s="7" t="n">
        <v>10890152</v>
      </c>
      <c r="B1066" s="7" t="s">
        <v>466</v>
      </c>
      <c r="C1066" s="7" t="s">
        <v>54</v>
      </c>
      <c r="D1066" s="7" t="s">
        <v>93</v>
      </c>
      <c r="E1066" s="7" t="s">
        <v>467</v>
      </c>
      <c r="F1066" s="7" t="s">
        <v>50</v>
      </c>
      <c r="G1066" s="7"/>
      <c r="H1066" s="13" t="n">
        <v>43046</v>
      </c>
      <c r="I1066" s="10" t="n">
        <v>2646</v>
      </c>
      <c r="J1066" s="7" t="s">
        <v>106</v>
      </c>
      <c r="K1066" s="10" t="n">
        <f aca="false">IF(I1066="","",IF(J1066="sq ft",ROUND(I1066*0.092903,0),I1066))</f>
        <v>246</v>
      </c>
      <c r="L1066" s="13" t="n">
        <v>41568</v>
      </c>
      <c r="M1066" s="14" t="n">
        <f aca="false">IF(OR(H1066="",L1066=""),"",ROUND((H1066-L1066)/30.44,1))</f>
        <v>48.6</v>
      </c>
      <c r="N1066" s="7" t="str">
        <f aca="false">IF(AND(E1066&lt;&gt;"v2008",ISERROR(SEARCH("Villa",B1066))),"Commercial-scale","Residential unit")</f>
        <v>Residential unit</v>
      </c>
      <c r="O1066" s="7" t="s">
        <v>54</v>
      </c>
    </row>
    <row r="1067" customFormat="false" ht="15" hidden="false" customHeight="false" outlineLevel="0" collapsed="false">
      <c r="A1067" s="7" t="n">
        <v>10889864</v>
      </c>
      <c r="B1067" s="7" t="s">
        <v>466</v>
      </c>
      <c r="C1067" s="7" t="s">
        <v>54</v>
      </c>
      <c r="D1067" s="7" t="s">
        <v>93</v>
      </c>
      <c r="E1067" s="7" t="s">
        <v>467</v>
      </c>
      <c r="F1067" s="7" t="s">
        <v>50</v>
      </c>
      <c r="G1067" s="7"/>
      <c r="H1067" s="13" t="n">
        <v>43046</v>
      </c>
      <c r="I1067" s="10" t="n">
        <v>2646</v>
      </c>
      <c r="J1067" s="7" t="s">
        <v>106</v>
      </c>
      <c r="K1067" s="10" t="n">
        <f aca="false">IF(I1067="","",IF(J1067="sq ft",ROUND(I1067*0.092903,0),I1067))</f>
        <v>246</v>
      </c>
      <c r="L1067" s="13" t="n">
        <v>41352</v>
      </c>
      <c r="M1067" s="14" t="n">
        <f aca="false">IF(OR(H1067="",L1067=""),"",ROUND((H1067-L1067)/30.44,1))</f>
        <v>55.7</v>
      </c>
      <c r="N1067" s="7" t="str">
        <f aca="false">IF(AND(E1067&lt;&gt;"v2008",ISERROR(SEARCH("Villa",B1067))),"Commercial-scale","Residential unit")</f>
        <v>Residential unit</v>
      </c>
      <c r="O1067" s="7" t="s">
        <v>54</v>
      </c>
    </row>
    <row r="1068" customFormat="false" ht="15" hidden="false" customHeight="false" outlineLevel="0" collapsed="false">
      <c r="A1068" s="7" t="n">
        <v>10889860</v>
      </c>
      <c r="B1068" s="7" t="s">
        <v>466</v>
      </c>
      <c r="C1068" s="7" t="s">
        <v>54</v>
      </c>
      <c r="D1068" s="7" t="s">
        <v>93</v>
      </c>
      <c r="E1068" s="7" t="s">
        <v>467</v>
      </c>
      <c r="F1068" s="7" t="s">
        <v>50</v>
      </c>
      <c r="G1068" s="7"/>
      <c r="H1068" s="13" t="n">
        <v>43046</v>
      </c>
      <c r="I1068" s="10" t="n">
        <v>2646</v>
      </c>
      <c r="J1068" s="7" t="s">
        <v>106</v>
      </c>
      <c r="K1068" s="10" t="n">
        <f aca="false">IF(I1068="","",IF(J1068="sq ft",ROUND(I1068*0.092903,0),I1068))</f>
        <v>246</v>
      </c>
      <c r="L1068" s="13" t="n">
        <v>41352</v>
      </c>
      <c r="M1068" s="14" t="n">
        <f aca="false">IF(OR(H1068="",L1068=""),"",ROUND((H1068-L1068)/30.44,1))</f>
        <v>55.7</v>
      </c>
      <c r="N1068" s="7" t="str">
        <f aca="false">IF(AND(E1068&lt;&gt;"v2008",ISERROR(SEARCH("Villa",B1068))),"Commercial-scale","Residential unit")</f>
        <v>Residential unit</v>
      </c>
      <c r="O1068" s="7" t="s">
        <v>54</v>
      </c>
    </row>
    <row r="1069" customFormat="false" ht="15" hidden="false" customHeight="false" outlineLevel="0" collapsed="false">
      <c r="A1069" s="7" t="n">
        <v>10889774</v>
      </c>
      <c r="B1069" s="7" t="s">
        <v>466</v>
      </c>
      <c r="C1069" s="7" t="s">
        <v>54</v>
      </c>
      <c r="D1069" s="7" t="s">
        <v>93</v>
      </c>
      <c r="E1069" s="7" t="s">
        <v>467</v>
      </c>
      <c r="F1069" s="7" t="s">
        <v>50</v>
      </c>
      <c r="G1069" s="7"/>
      <c r="H1069" s="13" t="n">
        <v>43046</v>
      </c>
      <c r="I1069" s="10" t="n">
        <v>2474</v>
      </c>
      <c r="J1069" s="7" t="s">
        <v>106</v>
      </c>
      <c r="K1069" s="10" t="n">
        <f aca="false">IF(I1069="","",IF(J1069="sq ft",ROUND(I1069*0.092903,0),I1069))</f>
        <v>230</v>
      </c>
      <c r="L1069" s="13" t="n">
        <v>41352</v>
      </c>
      <c r="M1069" s="14" t="n">
        <f aca="false">IF(OR(H1069="",L1069=""),"",ROUND((H1069-L1069)/30.44,1))</f>
        <v>55.7</v>
      </c>
      <c r="N1069" s="7" t="str">
        <f aca="false">IF(AND(E1069&lt;&gt;"v2008",ISERROR(SEARCH("Villa",B1069))),"Commercial-scale","Residential unit")</f>
        <v>Residential unit</v>
      </c>
      <c r="O1069" s="7" t="s">
        <v>54</v>
      </c>
    </row>
    <row r="1070" customFormat="false" ht="15" hidden="false" customHeight="false" outlineLevel="0" collapsed="false">
      <c r="A1070" s="7" t="n">
        <v>10889522</v>
      </c>
      <c r="B1070" s="7" t="s">
        <v>466</v>
      </c>
      <c r="C1070" s="7" t="s">
        <v>54</v>
      </c>
      <c r="D1070" s="7" t="s">
        <v>93</v>
      </c>
      <c r="E1070" s="7" t="s">
        <v>467</v>
      </c>
      <c r="F1070" s="7" t="s">
        <v>50</v>
      </c>
      <c r="G1070" s="7"/>
      <c r="H1070" s="13" t="n">
        <v>43046</v>
      </c>
      <c r="I1070" s="10" t="n">
        <v>5192</v>
      </c>
      <c r="J1070" s="7" t="s">
        <v>106</v>
      </c>
      <c r="K1070" s="10" t="n">
        <f aca="false">IF(I1070="","",IF(J1070="sq ft",ROUND(I1070*0.092903,0),I1070))</f>
        <v>482</v>
      </c>
      <c r="L1070" s="13" t="n">
        <v>41352</v>
      </c>
      <c r="M1070" s="14" t="n">
        <f aca="false">IF(OR(H1070="",L1070=""),"",ROUND((H1070-L1070)/30.44,1))</f>
        <v>55.7</v>
      </c>
      <c r="N1070" s="7" t="str">
        <f aca="false">IF(AND(E1070&lt;&gt;"v2008",ISERROR(SEARCH("Villa",B1070))),"Commercial-scale","Residential unit")</f>
        <v>Residential unit</v>
      </c>
      <c r="O1070" s="7" t="s">
        <v>54</v>
      </c>
    </row>
    <row r="1071" customFormat="false" ht="15" hidden="false" customHeight="false" outlineLevel="0" collapsed="false">
      <c r="A1071" s="7" t="n">
        <v>10889857</v>
      </c>
      <c r="B1071" s="7" t="s">
        <v>466</v>
      </c>
      <c r="C1071" s="7" t="s">
        <v>54</v>
      </c>
      <c r="D1071" s="7" t="s">
        <v>93</v>
      </c>
      <c r="E1071" s="7" t="s">
        <v>467</v>
      </c>
      <c r="F1071" s="7" t="s">
        <v>50</v>
      </c>
      <c r="G1071" s="7"/>
      <c r="H1071" s="13" t="n">
        <v>43046</v>
      </c>
      <c r="I1071" s="10" t="n">
        <v>3090</v>
      </c>
      <c r="J1071" s="7" t="s">
        <v>106</v>
      </c>
      <c r="K1071" s="10" t="n">
        <f aca="false">IF(I1071="","",IF(J1071="sq ft",ROUND(I1071*0.092903,0),I1071))</f>
        <v>287</v>
      </c>
      <c r="L1071" s="13" t="n">
        <v>41352</v>
      </c>
      <c r="M1071" s="14" t="n">
        <f aca="false">IF(OR(H1071="",L1071=""),"",ROUND((H1071-L1071)/30.44,1))</f>
        <v>55.7</v>
      </c>
      <c r="N1071" s="7" t="str">
        <f aca="false">IF(AND(E1071&lt;&gt;"v2008",ISERROR(SEARCH("Villa",B1071))),"Commercial-scale","Residential unit")</f>
        <v>Residential unit</v>
      </c>
      <c r="O1071" s="7" t="s">
        <v>54</v>
      </c>
    </row>
    <row r="1072" customFormat="false" ht="15" hidden="false" customHeight="false" outlineLevel="0" collapsed="false">
      <c r="A1072" s="7" t="n">
        <v>10889460</v>
      </c>
      <c r="B1072" s="7" t="s">
        <v>466</v>
      </c>
      <c r="C1072" s="7" t="s">
        <v>54</v>
      </c>
      <c r="D1072" s="7" t="s">
        <v>93</v>
      </c>
      <c r="E1072" s="7" t="s">
        <v>467</v>
      </c>
      <c r="F1072" s="7" t="s">
        <v>50</v>
      </c>
      <c r="G1072" s="7"/>
      <c r="H1072" s="13" t="n">
        <v>43046</v>
      </c>
      <c r="I1072" s="10" t="n">
        <v>4171</v>
      </c>
      <c r="J1072" s="7" t="s">
        <v>106</v>
      </c>
      <c r="K1072" s="10" t="n">
        <f aca="false">IF(I1072="","",IF(J1072="sq ft",ROUND(I1072*0.092903,0),I1072))</f>
        <v>387</v>
      </c>
      <c r="L1072" s="13" t="n">
        <v>41352</v>
      </c>
      <c r="M1072" s="14" t="n">
        <f aca="false">IF(OR(H1072="",L1072=""),"",ROUND((H1072-L1072)/30.44,1))</f>
        <v>55.7</v>
      </c>
      <c r="N1072" s="7" t="str">
        <f aca="false">IF(AND(E1072&lt;&gt;"v2008",ISERROR(SEARCH("Villa",B1072))),"Commercial-scale","Residential unit")</f>
        <v>Residential unit</v>
      </c>
      <c r="O1072" s="7" t="s">
        <v>54</v>
      </c>
    </row>
    <row r="1073" customFormat="false" ht="15" hidden="false" customHeight="false" outlineLevel="0" collapsed="false">
      <c r="A1073" s="7" t="n">
        <v>10889854</v>
      </c>
      <c r="B1073" s="7" t="s">
        <v>466</v>
      </c>
      <c r="C1073" s="7" t="s">
        <v>54</v>
      </c>
      <c r="D1073" s="7" t="s">
        <v>93</v>
      </c>
      <c r="E1073" s="7" t="s">
        <v>467</v>
      </c>
      <c r="F1073" s="7" t="s">
        <v>50</v>
      </c>
      <c r="G1073" s="7"/>
      <c r="H1073" s="13" t="n">
        <v>43046</v>
      </c>
      <c r="I1073" s="10" t="n">
        <v>2646</v>
      </c>
      <c r="J1073" s="7" t="s">
        <v>106</v>
      </c>
      <c r="K1073" s="10" t="n">
        <f aca="false">IF(I1073="","",IF(J1073="sq ft",ROUND(I1073*0.092903,0),I1073))</f>
        <v>246</v>
      </c>
      <c r="L1073" s="13" t="n">
        <v>41352</v>
      </c>
      <c r="M1073" s="14" t="n">
        <f aca="false">IF(OR(H1073="",L1073=""),"",ROUND((H1073-L1073)/30.44,1))</f>
        <v>55.7</v>
      </c>
      <c r="N1073" s="7" t="str">
        <f aca="false">IF(AND(E1073&lt;&gt;"v2008",ISERROR(SEARCH("Villa",B1073))),"Commercial-scale","Residential unit")</f>
        <v>Residential unit</v>
      </c>
      <c r="O1073" s="7" t="s">
        <v>54</v>
      </c>
    </row>
    <row r="1074" customFormat="false" ht="15" hidden="false" customHeight="false" outlineLevel="0" collapsed="false">
      <c r="A1074" s="7" t="n">
        <v>10889455</v>
      </c>
      <c r="B1074" s="7" t="s">
        <v>466</v>
      </c>
      <c r="C1074" s="7" t="s">
        <v>54</v>
      </c>
      <c r="D1074" s="7" t="s">
        <v>93</v>
      </c>
      <c r="E1074" s="7" t="s">
        <v>467</v>
      </c>
      <c r="F1074" s="7" t="s">
        <v>50</v>
      </c>
      <c r="G1074" s="7"/>
      <c r="H1074" s="13" t="n">
        <v>43046</v>
      </c>
      <c r="I1074" s="10" t="n">
        <v>4171</v>
      </c>
      <c r="J1074" s="7" t="s">
        <v>106</v>
      </c>
      <c r="K1074" s="10" t="n">
        <f aca="false">IF(I1074="","",IF(J1074="sq ft",ROUND(I1074*0.092903,0),I1074))</f>
        <v>387</v>
      </c>
      <c r="L1074" s="13" t="n">
        <v>41352</v>
      </c>
      <c r="M1074" s="14" t="n">
        <f aca="false">IF(OR(H1074="",L1074=""),"",ROUND((H1074-L1074)/30.44,1))</f>
        <v>55.7</v>
      </c>
      <c r="N1074" s="7" t="str">
        <f aca="false">IF(AND(E1074&lt;&gt;"v2008",ISERROR(SEARCH("Villa",B1074))),"Commercial-scale","Residential unit")</f>
        <v>Residential unit</v>
      </c>
      <c r="O1074" s="7" t="s">
        <v>54</v>
      </c>
    </row>
    <row r="1075" customFormat="false" ht="15" hidden="false" customHeight="false" outlineLevel="0" collapsed="false">
      <c r="A1075" s="7" t="n">
        <v>10889476</v>
      </c>
      <c r="B1075" s="7" t="s">
        <v>466</v>
      </c>
      <c r="C1075" s="7" t="s">
        <v>54</v>
      </c>
      <c r="D1075" s="7" t="s">
        <v>93</v>
      </c>
      <c r="E1075" s="7" t="s">
        <v>467</v>
      </c>
      <c r="F1075" s="7" t="s">
        <v>50</v>
      </c>
      <c r="G1075" s="7"/>
      <c r="H1075" s="13" t="n">
        <v>43046</v>
      </c>
      <c r="I1075" s="10" t="n">
        <v>4591</v>
      </c>
      <c r="J1075" s="7" t="s">
        <v>106</v>
      </c>
      <c r="K1075" s="10" t="n">
        <f aca="false">IF(I1075="","",IF(J1075="sq ft",ROUND(I1075*0.092903,0),I1075))</f>
        <v>427</v>
      </c>
      <c r="L1075" s="13" t="n">
        <v>41352</v>
      </c>
      <c r="M1075" s="14" t="n">
        <f aca="false">IF(OR(H1075="",L1075=""),"",ROUND((H1075-L1075)/30.44,1))</f>
        <v>55.7</v>
      </c>
      <c r="N1075" s="7" t="str">
        <f aca="false">IF(AND(E1075&lt;&gt;"v2008",ISERROR(SEARCH("Villa",B1075))),"Commercial-scale","Residential unit")</f>
        <v>Residential unit</v>
      </c>
      <c r="O1075" s="7" t="s">
        <v>54</v>
      </c>
    </row>
    <row r="1076" customFormat="false" ht="15" hidden="false" customHeight="false" outlineLevel="0" collapsed="false">
      <c r="A1076" s="7" t="n">
        <v>10889506</v>
      </c>
      <c r="B1076" s="7" t="s">
        <v>466</v>
      </c>
      <c r="C1076" s="7" t="s">
        <v>54</v>
      </c>
      <c r="D1076" s="7" t="s">
        <v>93</v>
      </c>
      <c r="E1076" s="7" t="s">
        <v>467</v>
      </c>
      <c r="F1076" s="7" t="s">
        <v>50</v>
      </c>
      <c r="G1076" s="7"/>
      <c r="H1076" s="13" t="n">
        <v>43046</v>
      </c>
      <c r="I1076" s="10" t="n">
        <v>4833</v>
      </c>
      <c r="J1076" s="7" t="s">
        <v>106</v>
      </c>
      <c r="K1076" s="10" t="n">
        <f aca="false">IF(I1076="","",IF(J1076="sq ft",ROUND(I1076*0.092903,0),I1076))</f>
        <v>449</v>
      </c>
      <c r="L1076" s="13" t="n">
        <v>41352</v>
      </c>
      <c r="M1076" s="14" t="n">
        <f aca="false">IF(OR(H1076="",L1076=""),"",ROUND((H1076-L1076)/30.44,1))</f>
        <v>55.7</v>
      </c>
      <c r="N1076" s="7" t="str">
        <f aca="false">IF(AND(E1076&lt;&gt;"v2008",ISERROR(SEARCH("Villa",B1076))),"Commercial-scale","Residential unit")</f>
        <v>Residential unit</v>
      </c>
      <c r="O1076" s="7" t="s">
        <v>54</v>
      </c>
    </row>
    <row r="1077" customFormat="false" ht="15" hidden="false" customHeight="false" outlineLevel="0" collapsed="false">
      <c r="A1077" s="7" t="n">
        <v>10889520</v>
      </c>
      <c r="B1077" s="7" t="s">
        <v>466</v>
      </c>
      <c r="C1077" s="7" t="s">
        <v>54</v>
      </c>
      <c r="D1077" s="7" t="s">
        <v>93</v>
      </c>
      <c r="E1077" s="7" t="s">
        <v>467</v>
      </c>
      <c r="F1077" s="7" t="s">
        <v>50</v>
      </c>
      <c r="G1077" s="7"/>
      <c r="H1077" s="13" t="n">
        <v>43046</v>
      </c>
      <c r="I1077" s="10" t="n">
        <v>4833</v>
      </c>
      <c r="J1077" s="7" t="s">
        <v>106</v>
      </c>
      <c r="K1077" s="10" t="n">
        <f aca="false">IF(I1077="","",IF(J1077="sq ft",ROUND(I1077*0.092903,0),I1077))</f>
        <v>449</v>
      </c>
      <c r="L1077" s="13" t="n">
        <v>41352</v>
      </c>
      <c r="M1077" s="14" t="n">
        <f aca="false">IF(OR(H1077="",L1077=""),"",ROUND((H1077-L1077)/30.44,1))</f>
        <v>55.7</v>
      </c>
      <c r="N1077" s="7" t="str">
        <f aca="false">IF(AND(E1077&lt;&gt;"v2008",ISERROR(SEARCH("Villa",B1077))),"Commercial-scale","Residential unit")</f>
        <v>Residential unit</v>
      </c>
      <c r="O1077" s="7" t="s">
        <v>54</v>
      </c>
    </row>
    <row r="1078" customFormat="false" ht="15" hidden="false" customHeight="false" outlineLevel="0" collapsed="false">
      <c r="A1078" s="7" t="n">
        <v>10889317</v>
      </c>
      <c r="B1078" s="7" t="s">
        <v>466</v>
      </c>
      <c r="C1078" s="7" t="s">
        <v>54</v>
      </c>
      <c r="D1078" s="7" t="s">
        <v>93</v>
      </c>
      <c r="E1078" s="7" t="s">
        <v>467</v>
      </c>
      <c r="F1078" s="7" t="s">
        <v>50</v>
      </c>
      <c r="G1078" s="7"/>
      <c r="H1078" s="13" t="n">
        <v>43046</v>
      </c>
      <c r="I1078" s="10" t="n">
        <v>5192</v>
      </c>
      <c r="J1078" s="7" t="s">
        <v>106</v>
      </c>
      <c r="K1078" s="10" t="n">
        <f aca="false">IF(I1078="","",IF(J1078="sq ft",ROUND(I1078*0.092903,0),I1078))</f>
        <v>482</v>
      </c>
      <c r="L1078" s="13" t="n">
        <v>41352</v>
      </c>
      <c r="M1078" s="14" t="n">
        <f aca="false">IF(OR(H1078="",L1078=""),"",ROUND((H1078-L1078)/30.44,1))</f>
        <v>55.7</v>
      </c>
      <c r="N1078" s="7" t="str">
        <f aca="false">IF(AND(E1078&lt;&gt;"v2008",ISERROR(SEARCH("Villa",B1078))),"Commercial-scale","Residential unit")</f>
        <v>Residential unit</v>
      </c>
      <c r="O1078" s="7" t="s">
        <v>54</v>
      </c>
    </row>
    <row r="1079" customFormat="false" ht="15" hidden="false" customHeight="false" outlineLevel="0" collapsed="false">
      <c r="A1079" s="7" t="n">
        <v>10889388</v>
      </c>
      <c r="B1079" s="7" t="s">
        <v>466</v>
      </c>
      <c r="C1079" s="7" t="s">
        <v>54</v>
      </c>
      <c r="D1079" s="7" t="s">
        <v>93</v>
      </c>
      <c r="E1079" s="7" t="s">
        <v>467</v>
      </c>
      <c r="F1079" s="7" t="s">
        <v>50</v>
      </c>
      <c r="G1079" s="7"/>
      <c r="H1079" s="13" t="n">
        <v>43046</v>
      </c>
      <c r="I1079" s="10" t="n">
        <v>5192</v>
      </c>
      <c r="J1079" s="7" t="s">
        <v>106</v>
      </c>
      <c r="K1079" s="10" t="n">
        <f aca="false">IF(I1079="","",IF(J1079="sq ft",ROUND(I1079*0.092903,0),I1079))</f>
        <v>482</v>
      </c>
      <c r="L1079" s="13" t="n">
        <v>41352</v>
      </c>
      <c r="M1079" s="14" t="n">
        <f aca="false">IF(OR(H1079="",L1079=""),"",ROUND((H1079-L1079)/30.44,1))</f>
        <v>55.7</v>
      </c>
      <c r="N1079" s="7" t="str">
        <f aca="false">IF(AND(E1079&lt;&gt;"v2008",ISERROR(SEARCH("Villa",B1079))),"Commercial-scale","Residential unit")</f>
        <v>Residential unit</v>
      </c>
      <c r="O1079" s="7" t="s">
        <v>54</v>
      </c>
    </row>
    <row r="1080" customFormat="false" ht="15" hidden="false" customHeight="false" outlineLevel="0" collapsed="false">
      <c r="A1080" s="7" t="n">
        <v>10889440</v>
      </c>
      <c r="B1080" s="7" t="s">
        <v>466</v>
      </c>
      <c r="C1080" s="7" t="s">
        <v>54</v>
      </c>
      <c r="D1080" s="7" t="s">
        <v>93</v>
      </c>
      <c r="E1080" s="7" t="s">
        <v>467</v>
      </c>
      <c r="F1080" s="7" t="s">
        <v>50</v>
      </c>
      <c r="G1080" s="7"/>
      <c r="H1080" s="13" t="n">
        <v>43046</v>
      </c>
      <c r="I1080" s="10" t="n">
        <v>4591</v>
      </c>
      <c r="J1080" s="7" t="s">
        <v>106</v>
      </c>
      <c r="K1080" s="10" t="n">
        <f aca="false">IF(I1080="","",IF(J1080="sq ft",ROUND(I1080*0.092903,0),I1080))</f>
        <v>427</v>
      </c>
      <c r="L1080" s="13" t="n">
        <v>41352</v>
      </c>
      <c r="M1080" s="14" t="n">
        <f aca="false">IF(OR(H1080="",L1080=""),"",ROUND((H1080-L1080)/30.44,1))</f>
        <v>55.7</v>
      </c>
      <c r="N1080" s="7" t="str">
        <f aca="false">IF(AND(E1080&lt;&gt;"v2008",ISERROR(SEARCH("Villa",B1080))),"Commercial-scale","Residential unit")</f>
        <v>Residential unit</v>
      </c>
      <c r="O1080" s="7" t="s">
        <v>54</v>
      </c>
    </row>
    <row r="1081" customFormat="false" ht="15" hidden="false" customHeight="false" outlineLevel="0" collapsed="false">
      <c r="A1081" s="7" t="n">
        <v>10889420</v>
      </c>
      <c r="B1081" s="7" t="s">
        <v>466</v>
      </c>
      <c r="C1081" s="7" t="s">
        <v>54</v>
      </c>
      <c r="D1081" s="7" t="s">
        <v>93</v>
      </c>
      <c r="E1081" s="7" t="s">
        <v>467</v>
      </c>
      <c r="F1081" s="7" t="s">
        <v>50</v>
      </c>
      <c r="G1081" s="7"/>
      <c r="H1081" s="13" t="n">
        <v>43046</v>
      </c>
      <c r="I1081" s="10" t="n">
        <v>4430</v>
      </c>
      <c r="J1081" s="7" t="s">
        <v>106</v>
      </c>
      <c r="K1081" s="10" t="n">
        <f aca="false">IF(I1081="","",IF(J1081="sq ft",ROUND(I1081*0.092903,0),I1081))</f>
        <v>412</v>
      </c>
      <c r="L1081" s="13" t="n">
        <v>41352</v>
      </c>
      <c r="M1081" s="14" t="n">
        <f aca="false">IF(OR(H1081="",L1081=""),"",ROUND((H1081-L1081)/30.44,1))</f>
        <v>55.7</v>
      </c>
      <c r="N1081" s="7" t="str">
        <f aca="false">IF(AND(E1081&lt;&gt;"v2008",ISERROR(SEARCH("Villa",B1081))),"Commercial-scale","Residential unit")</f>
        <v>Residential unit</v>
      </c>
      <c r="O1081" s="7" t="s">
        <v>54</v>
      </c>
    </row>
    <row r="1082" customFormat="false" ht="15" hidden="false" customHeight="false" outlineLevel="0" collapsed="false">
      <c r="A1082" s="7" t="n">
        <v>10889323</v>
      </c>
      <c r="B1082" s="7" t="s">
        <v>466</v>
      </c>
      <c r="C1082" s="7" t="s">
        <v>54</v>
      </c>
      <c r="D1082" s="7" t="s">
        <v>93</v>
      </c>
      <c r="E1082" s="7" t="s">
        <v>467</v>
      </c>
      <c r="F1082" s="7" t="s">
        <v>50</v>
      </c>
      <c r="G1082" s="7"/>
      <c r="H1082" s="13" t="n">
        <v>43046</v>
      </c>
      <c r="I1082" s="10" t="n">
        <v>4833</v>
      </c>
      <c r="J1082" s="7" t="s">
        <v>106</v>
      </c>
      <c r="K1082" s="10" t="n">
        <f aca="false">IF(I1082="","",IF(J1082="sq ft",ROUND(I1082*0.092903,0),I1082))</f>
        <v>449</v>
      </c>
      <c r="L1082" s="13" t="n">
        <v>41352</v>
      </c>
      <c r="M1082" s="14" t="n">
        <f aca="false">IF(OR(H1082="",L1082=""),"",ROUND((H1082-L1082)/30.44,1))</f>
        <v>55.7</v>
      </c>
      <c r="N1082" s="7" t="str">
        <f aca="false">IF(AND(E1082&lt;&gt;"v2008",ISERROR(SEARCH("Villa",B1082))),"Commercial-scale","Residential unit")</f>
        <v>Residential unit</v>
      </c>
      <c r="O1082" s="7" t="s">
        <v>54</v>
      </c>
    </row>
    <row r="1083" customFormat="false" ht="15" hidden="false" customHeight="false" outlineLevel="0" collapsed="false">
      <c r="A1083" s="7" t="n">
        <v>10889365</v>
      </c>
      <c r="B1083" s="7" t="s">
        <v>466</v>
      </c>
      <c r="C1083" s="7" t="s">
        <v>54</v>
      </c>
      <c r="D1083" s="7" t="s">
        <v>93</v>
      </c>
      <c r="E1083" s="7" t="s">
        <v>467</v>
      </c>
      <c r="F1083" s="7" t="s">
        <v>50</v>
      </c>
      <c r="G1083" s="7"/>
      <c r="H1083" s="13" t="n">
        <v>43046</v>
      </c>
      <c r="I1083" s="10" t="n">
        <v>4833</v>
      </c>
      <c r="J1083" s="7" t="s">
        <v>106</v>
      </c>
      <c r="K1083" s="10" t="n">
        <f aca="false">IF(I1083="","",IF(J1083="sq ft",ROUND(I1083*0.092903,0),I1083))</f>
        <v>449</v>
      </c>
      <c r="L1083" s="13" t="n">
        <v>41352</v>
      </c>
      <c r="M1083" s="14" t="n">
        <f aca="false">IF(OR(H1083="",L1083=""),"",ROUND((H1083-L1083)/30.44,1))</f>
        <v>55.7</v>
      </c>
      <c r="N1083" s="7" t="str">
        <f aca="false">IF(AND(E1083&lt;&gt;"v2008",ISERROR(SEARCH("Villa",B1083))),"Commercial-scale","Residential unit")</f>
        <v>Residential unit</v>
      </c>
      <c r="O1083" s="7" t="s">
        <v>54</v>
      </c>
    </row>
    <row r="1084" customFormat="false" ht="15" hidden="false" customHeight="false" outlineLevel="0" collapsed="false">
      <c r="A1084" s="7" t="n">
        <v>10889374</v>
      </c>
      <c r="B1084" s="7" t="s">
        <v>466</v>
      </c>
      <c r="C1084" s="7" t="s">
        <v>54</v>
      </c>
      <c r="D1084" s="7" t="s">
        <v>93</v>
      </c>
      <c r="E1084" s="7" t="s">
        <v>467</v>
      </c>
      <c r="F1084" s="7" t="s">
        <v>50</v>
      </c>
      <c r="G1084" s="7"/>
      <c r="H1084" s="13" t="n">
        <v>43046</v>
      </c>
      <c r="I1084" s="10" t="n">
        <v>4833</v>
      </c>
      <c r="J1084" s="7" t="s">
        <v>106</v>
      </c>
      <c r="K1084" s="10" t="n">
        <f aca="false">IF(I1084="","",IF(J1084="sq ft",ROUND(I1084*0.092903,0),I1084))</f>
        <v>449</v>
      </c>
      <c r="L1084" s="13" t="n">
        <v>41352</v>
      </c>
      <c r="M1084" s="14" t="n">
        <f aca="false">IF(OR(H1084="",L1084=""),"",ROUND((H1084-L1084)/30.44,1))</f>
        <v>55.7</v>
      </c>
      <c r="N1084" s="7" t="str">
        <f aca="false">IF(AND(E1084&lt;&gt;"v2008",ISERROR(SEARCH("Villa",B1084))),"Commercial-scale","Residential unit")</f>
        <v>Residential unit</v>
      </c>
      <c r="O1084" s="7" t="s">
        <v>54</v>
      </c>
    </row>
    <row r="1085" customFormat="false" ht="15" hidden="false" customHeight="false" outlineLevel="0" collapsed="false">
      <c r="A1085" s="7" t="n">
        <v>10889375</v>
      </c>
      <c r="B1085" s="7" t="s">
        <v>466</v>
      </c>
      <c r="C1085" s="7" t="s">
        <v>54</v>
      </c>
      <c r="D1085" s="7" t="s">
        <v>93</v>
      </c>
      <c r="E1085" s="7" t="s">
        <v>467</v>
      </c>
      <c r="F1085" s="7" t="s">
        <v>50</v>
      </c>
      <c r="G1085" s="7"/>
      <c r="H1085" s="13" t="n">
        <v>43046</v>
      </c>
      <c r="I1085" s="10" t="n">
        <v>4833</v>
      </c>
      <c r="J1085" s="7" t="s">
        <v>106</v>
      </c>
      <c r="K1085" s="10" t="n">
        <f aca="false">IF(I1085="","",IF(J1085="sq ft",ROUND(I1085*0.092903,0),I1085))</f>
        <v>449</v>
      </c>
      <c r="L1085" s="13" t="n">
        <v>41352</v>
      </c>
      <c r="M1085" s="14" t="n">
        <f aca="false">IF(OR(H1085="",L1085=""),"",ROUND((H1085-L1085)/30.44,1))</f>
        <v>55.7</v>
      </c>
      <c r="N1085" s="7" t="str">
        <f aca="false">IF(AND(E1085&lt;&gt;"v2008",ISERROR(SEARCH("Villa",B1085))),"Commercial-scale","Residential unit")</f>
        <v>Residential unit</v>
      </c>
      <c r="O1085" s="7" t="s">
        <v>54</v>
      </c>
    </row>
    <row r="1086" customFormat="false" ht="15" hidden="false" customHeight="false" outlineLevel="0" collapsed="false">
      <c r="A1086" s="7" t="n">
        <v>10889376</v>
      </c>
      <c r="B1086" s="7" t="s">
        <v>466</v>
      </c>
      <c r="C1086" s="7" t="s">
        <v>54</v>
      </c>
      <c r="D1086" s="7" t="s">
        <v>93</v>
      </c>
      <c r="E1086" s="7" t="s">
        <v>467</v>
      </c>
      <c r="F1086" s="7" t="s">
        <v>50</v>
      </c>
      <c r="G1086" s="7"/>
      <c r="H1086" s="13" t="n">
        <v>43046</v>
      </c>
      <c r="I1086" s="10" t="n">
        <v>4591</v>
      </c>
      <c r="J1086" s="7" t="s">
        <v>106</v>
      </c>
      <c r="K1086" s="10" t="n">
        <f aca="false">IF(I1086="","",IF(J1086="sq ft",ROUND(I1086*0.092903,0),I1086))</f>
        <v>427</v>
      </c>
      <c r="L1086" s="13" t="n">
        <v>41352</v>
      </c>
      <c r="M1086" s="14" t="n">
        <f aca="false">IF(OR(H1086="",L1086=""),"",ROUND((H1086-L1086)/30.44,1))</f>
        <v>55.7</v>
      </c>
      <c r="N1086" s="7" t="str">
        <f aca="false">IF(AND(E1086&lt;&gt;"v2008",ISERROR(SEARCH("Villa",B1086))),"Commercial-scale","Residential unit")</f>
        <v>Residential unit</v>
      </c>
      <c r="O1086" s="7" t="s">
        <v>54</v>
      </c>
    </row>
    <row r="1087" customFormat="false" ht="15" hidden="false" customHeight="false" outlineLevel="0" collapsed="false">
      <c r="A1087" s="7" t="n">
        <v>10889378</v>
      </c>
      <c r="B1087" s="7" t="s">
        <v>466</v>
      </c>
      <c r="C1087" s="7" t="s">
        <v>54</v>
      </c>
      <c r="D1087" s="7" t="s">
        <v>93</v>
      </c>
      <c r="E1087" s="7" t="s">
        <v>467</v>
      </c>
      <c r="F1087" s="7" t="s">
        <v>50</v>
      </c>
      <c r="G1087" s="7"/>
      <c r="H1087" s="13" t="n">
        <v>43046</v>
      </c>
      <c r="I1087" s="10" t="n">
        <v>4591</v>
      </c>
      <c r="J1087" s="7" t="s">
        <v>106</v>
      </c>
      <c r="K1087" s="10" t="n">
        <f aca="false">IF(I1087="","",IF(J1087="sq ft",ROUND(I1087*0.092903,0),I1087))</f>
        <v>427</v>
      </c>
      <c r="L1087" s="13" t="n">
        <v>41352</v>
      </c>
      <c r="M1087" s="14" t="n">
        <f aca="false">IF(OR(H1087="",L1087=""),"",ROUND((H1087-L1087)/30.44,1))</f>
        <v>55.7</v>
      </c>
      <c r="N1087" s="7" t="str">
        <f aca="false">IF(AND(E1087&lt;&gt;"v2008",ISERROR(SEARCH("Villa",B1087))),"Commercial-scale","Residential unit")</f>
        <v>Residential unit</v>
      </c>
      <c r="O1087" s="7" t="s">
        <v>54</v>
      </c>
    </row>
    <row r="1088" customFormat="false" ht="15" hidden="false" customHeight="false" outlineLevel="0" collapsed="false">
      <c r="A1088" s="7" t="n">
        <v>10889380</v>
      </c>
      <c r="B1088" s="7" t="s">
        <v>466</v>
      </c>
      <c r="C1088" s="7" t="s">
        <v>54</v>
      </c>
      <c r="D1088" s="7" t="s">
        <v>93</v>
      </c>
      <c r="E1088" s="7" t="s">
        <v>467</v>
      </c>
      <c r="F1088" s="7" t="s">
        <v>50</v>
      </c>
      <c r="G1088" s="7"/>
      <c r="H1088" s="13" t="n">
        <v>43046</v>
      </c>
      <c r="I1088" s="10" t="n">
        <v>4171</v>
      </c>
      <c r="J1088" s="7" t="s">
        <v>106</v>
      </c>
      <c r="K1088" s="10" t="n">
        <f aca="false">IF(I1088="","",IF(J1088="sq ft",ROUND(I1088*0.092903,0),I1088))</f>
        <v>387</v>
      </c>
      <c r="L1088" s="13" t="n">
        <v>41352</v>
      </c>
      <c r="M1088" s="14" t="n">
        <f aca="false">IF(OR(H1088="",L1088=""),"",ROUND((H1088-L1088)/30.44,1))</f>
        <v>55.7</v>
      </c>
      <c r="N1088" s="7" t="str">
        <f aca="false">IF(AND(E1088&lt;&gt;"v2008",ISERROR(SEARCH("Villa",B1088))),"Commercial-scale","Residential unit")</f>
        <v>Residential unit</v>
      </c>
      <c r="O1088" s="7" t="s">
        <v>54</v>
      </c>
    </row>
    <row r="1089" customFormat="false" ht="15" hidden="false" customHeight="false" outlineLevel="0" collapsed="false">
      <c r="A1089" s="7" t="n">
        <v>10889382</v>
      </c>
      <c r="B1089" s="7" t="s">
        <v>466</v>
      </c>
      <c r="C1089" s="7" t="s">
        <v>54</v>
      </c>
      <c r="D1089" s="7" t="s">
        <v>93</v>
      </c>
      <c r="E1089" s="7" t="s">
        <v>467</v>
      </c>
      <c r="F1089" s="7" t="s">
        <v>50</v>
      </c>
      <c r="G1089" s="7"/>
      <c r="H1089" s="13" t="n">
        <v>43046</v>
      </c>
      <c r="I1089" s="10" t="n">
        <v>4171</v>
      </c>
      <c r="J1089" s="7" t="s">
        <v>106</v>
      </c>
      <c r="K1089" s="10" t="n">
        <f aca="false">IF(I1089="","",IF(J1089="sq ft",ROUND(I1089*0.092903,0),I1089))</f>
        <v>387</v>
      </c>
      <c r="L1089" s="13" t="n">
        <v>41352</v>
      </c>
      <c r="M1089" s="14" t="n">
        <f aca="false">IF(OR(H1089="",L1089=""),"",ROUND((H1089-L1089)/30.44,1))</f>
        <v>55.7</v>
      </c>
      <c r="N1089" s="7" t="str">
        <f aca="false">IF(AND(E1089&lt;&gt;"v2008",ISERROR(SEARCH("Villa",B1089))),"Commercial-scale","Residential unit")</f>
        <v>Residential unit</v>
      </c>
      <c r="O1089" s="7" t="s">
        <v>54</v>
      </c>
    </row>
    <row r="1090" customFormat="false" ht="15" hidden="false" customHeight="false" outlineLevel="0" collapsed="false">
      <c r="A1090" s="7" t="n">
        <v>10889444</v>
      </c>
      <c r="B1090" s="7" t="s">
        <v>466</v>
      </c>
      <c r="C1090" s="7" t="s">
        <v>54</v>
      </c>
      <c r="D1090" s="7" t="s">
        <v>93</v>
      </c>
      <c r="E1090" s="7" t="s">
        <v>467</v>
      </c>
      <c r="F1090" s="7" t="s">
        <v>50</v>
      </c>
      <c r="G1090" s="7"/>
      <c r="H1090" s="13" t="n">
        <v>43046</v>
      </c>
      <c r="I1090" s="10" t="n">
        <v>5192</v>
      </c>
      <c r="J1090" s="7" t="s">
        <v>106</v>
      </c>
      <c r="K1090" s="10" t="n">
        <f aca="false">IF(I1090="","",IF(J1090="sq ft",ROUND(I1090*0.092903,0),I1090))</f>
        <v>482</v>
      </c>
      <c r="L1090" s="13" t="n">
        <v>41352</v>
      </c>
      <c r="M1090" s="14" t="n">
        <f aca="false">IF(OR(H1090="",L1090=""),"",ROUND((H1090-L1090)/30.44,1))</f>
        <v>55.7</v>
      </c>
      <c r="N1090" s="7" t="str">
        <f aca="false">IF(AND(E1090&lt;&gt;"v2008",ISERROR(SEARCH("Villa",B1090))),"Commercial-scale","Residential unit")</f>
        <v>Residential unit</v>
      </c>
      <c r="O1090" s="7" t="s">
        <v>54</v>
      </c>
    </row>
    <row r="1091" customFormat="false" ht="15" hidden="false" customHeight="false" outlineLevel="0" collapsed="false">
      <c r="A1091" s="7" t="n">
        <v>10889399</v>
      </c>
      <c r="B1091" s="7" t="s">
        <v>466</v>
      </c>
      <c r="C1091" s="7" t="s">
        <v>54</v>
      </c>
      <c r="D1091" s="7" t="s">
        <v>93</v>
      </c>
      <c r="E1091" s="7" t="s">
        <v>467</v>
      </c>
      <c r="F1091" s="7" t="s">
        <v>50</v>
      </c>
      <c r="G1091" s="7"/>
      <c r="H1091" s="13" t="n">
        <v>43046</v>
      </c>
      <c r="I1091" s="10" t="n">
        <v>4833</v>
      </c>
      <c r="J1091" s="7" t="s">
        <v>106</v>
      </c>
      <c r="K1091" s="10" t="n">
        <f aca="false">IF(I1091="","",IF(J1091="sq ft",ROUND(I1091*0.092903,0),I1091))</f>
        <v>449</v>
      </c>
      <c r="L1091" s="13" t="n">
        <v>41352</v>
      </c>
      <c r="M1091" s="14" t="n">
        <f aca="false">IF(OR(H1091="",L1091=""),"",ROUND((H1091-L1091)/30.44,1))</f>
        <v>55.7</v>
      </c>
      <c r="N1091" s="7" t="str">
        <f aca="false">IF(AND(E1091&lt;&gt;"v2008",ISERROR(SEARCH("Villa",B1091))),"Commercial-scale","Residential unit")</f>
        <v>Residential unit</v>
      </c>
      <c r="O1091" s="7" t="s">
        <v>54</v>
      </c>
    </row>
    <row r="1092" customFormat="false" ht="15" hidden="false" customHeight="false" outlineLevel="0" collapsed="false">
      <c r="A1092" s="7" t="n">
        <v>10889403</v>
      </c>
      <c r="B1092" s="7" t="s">
        <v>466</v>
      </c>
      <c r="C1092" s="7" t="s">
        <v>54</v>
      </c>
      <c r="D1092" s="7" t="s">
        <v>93</v>
      </c>
      <c r="E1092" s="7" t="s">
        <v>467</v>
      </c>
      <c r="F1092" s="7" t="s">
        <v>50</v>
      </c>
      <c r="G1092" s="7"/>
      <c r="H1092" s="13" t="n">
        <v>43046</v>
      </c>
      <c r="I1092" s="10" t="n">
        <v>4591</v>
      </c>
      <c r="J1092" s="7" t="s">
        <v>106</v>
      </c>
      <c r="K1092" s="10" t="n">
        <f aca="false">IF(I1092="","",IF(J1092="sq ft",ROUND(I1092*0.092903,0),I1092))</f>
        <v>427</v>
      </c>
      <c r="L1092" s="13" t="n">
        <v>41352</v>
      </c>
      <c r="M1092" s="14" t="n">
        <f aca="false">IF(OR(H1092="",L1092=""),"",ROUND((H1092-L1092)/30.44,1))</f>
        <v>55.7</v>
      </c>
      <c r="N1092" s="7" t="str">
        <f aca="false">IF(AND(E1092&lt;&gt;"v2008",ISERROR(SEARCH("Villa",B1092))),"Commercial-scale","Residential unit")</f>
        <v>Residential unit</v>
      </c>
      <c r="O1092" s="7" t="s">
        <v>54</v>
      </c>
    </row>
    <row r="1093" customFormat="false" ht="15" hidden="false" customHeight="false" outlineLevel="0" collapsed="false">
      <c r="A1093" s="7" t="n">
        <v>10889405</v>
      </c>
      <c r="B1093" s="7" t="s">
        <v>466</v>
      </c>
      <c r="C1093" s="7" t="s">
        <v>54</v>
      </c>
      <c r="D1093" s="7" t="s">
        <v>93</v>
      </c>
      <c r="E1093" s="7" t="s">
        <v>467</v>
      </c>
      <c r="F1093" s="7" t="s">
        <v>50</v>
      </c>
      <c r="G1093" s="7"/>
      <c r="H1093" s="13" t="n">
        <v>43046</v>
      </c>
      <c r="I1093" s="10" t="n">
        <v>4430</v>
      </c>
      <c r="J1093" s="7" t="s">
        <v>106</v>
      </c>
      <c r="K1093" s="10" t="n">
        <f aca="false">IF(I1093="","",IF(J1093="sq ft",ROUND(I1093*0.092903,0),I1093))</f>
        <v>412</v>
      </c>
      <c r="L1093" s="13" t="n">
        <v>41352</v>
      </c>
      <c r="M1093" s="14" t="n">
        <f aca="false">IF(OR(H1093="",L1093=""),"",ROUND((H1093-L1093)/30.44,1))</f>
        <v>55.7</v>
      </c>
      <c r="N1093" s="7" t="str">
        <f aca="false">IF(AND(E1093&lt;&gt;"v2008",ISERROR(SEARCH("Villa",B1093))),"Commercial-scale","Residential unit")</f>
        <v>Residential unit</v>
      </c>
      <c r="O1093" s="7" t="s">
        <v>54</v>
      </c>
    </row>
    <row r="1094" customFormat="false" ht="15" hidden="false" customHeight="false" outlineLevel="0" collapsed="false">
      <c r="A1094" s="7" t="n">
        <v>10889414</v>
      </c>
      <c r="B1094" s="7" t="s">
        <v>466</v>
      </c>
      <c r="C1094" s="7" t="s">
        <v>54</v>
      </c>
      <c r="D1094" s="7" t="s">
        <v>93</v>
      </c>
      <c r="E1094" s="7" t="s">
        <v>467</v>
      </c>
      <c r="F1094" s="7" t="s">
        <v>50</v>
      </c>
      <c r="G1094" s="7"/>
      <c r="H1094" s="13" t="n">
        <v>43046</v>
      </c>
      <c r="I1094" s="10" t="n">
        <v>4430</v>
      </c>
      <c r="J1094" s="7" t="s">
        <v>106</v>
      </c>
      <c r="K1094" s="10" t="n">
        <f aca="false">IF(I1094="","",IF(J1094="sq ft",ROUND(I1094*0.092903,0),I1094))</f>
        <v>412</v>
      </c>
      <c r="L1094" s="13" t="n">
        <v>41352</v>
      </c>
      <c r="M1094" s="14" t="n">
        <f aca="false">IF(OR(H1094="",L1094=""),"",ROUND((H1094-L1094)/30.44,1))</f>
        <v>55.7</v>
      </c>
      <c r="N1094" s="7" t="str">
        <f aca="false">IF(AND(E1094&lt;&gt;"v2008",ISERROR(SEARCH("Villa",B1094))),"Commercial-scale","Residential unit")</f>
        <v>Residential unit</v>
      </c>
      <c r="O1094" s="7" t="s">
        <v>54</v>
      </c>
    </row>
    <row r="1095" customFormat="false" ht="15" hidden="false" customHeight="false" outlineLevel="0" collapsed="false">
      <c r="A1095" s="7" t="n">
        <v>10889415</v>
      </c>
      <c r="B1095" s="7" t="s">
        <v>466</v>
      </c>
      <c r="C1095" s="7" t="s">
        <v>54</v>
      </c>
      <c r="D1095" s="7" t="s">
        <v>93</v>
      </c>
      <c r="E1095" s="7" t="s">
        <v>467</v>
      </c>
      <c r="F1095" s="7" t="s">
        <v>50</v>
      </c>
      <c r="G1095" s="7"/>
      <c r="H1095" s="13" t="n">
        <v>43046</v>
      </c>
      <c r="I1095" s="10" t="n">
        <v>4591</v>
      </c>
      <c r="J1095" s="7" t="s">
        <v>106</v>
      </c>
      <c r="K1095" s="10" t="n">
        <f aca="false">IF(I1095="","",IF(J1095="sq ft",ROUND(I1095*0.092903,0),I1095))</f>
        <v>427</v>
      </c>
      <c r="L1095" s="13" t="n">
        <v>41352</v>
      </c>
      <c r="M1095" s="14" t="n">
        <f aca="false">IF(OR(H1095="",L1095=""),"",ROUND((H1095-L1095)/30.44,1))</f>
        <v>55.7</v>
      </c>
      <c r="N1095" s="7" t="str">
        <f aca="false">IF(AND(E1095&lt;&gt;"v2008",ISERROR(SEARCH("Villa",B1095))),"Commercial-scale","Residential unit")</f>
        <v>Residential unit</v>
      </c>
      <c r="O1095" s="7" t="s">
        <v>54</v>
      </c>
    </row>
    <row r="1096" customFormat="false" ht="15" hidden="false" customHeight="false" outlineLevel="0" collapsed="false">
      <c r="A1096" s="7" t="n">
        <v>10889417</v>
      </c>
      <c r="B1096" s="7" t="s">
        <v>466</v>
      </c>
      <c r="C1096" s="7" t="s">
        <v>54</v>
      </c>
      <c r="D1096" s="7" t="s">
        <v>93</v>
      </c>
      <c r="E1096" s="7" t="s">
        <v>467</v>
      </c>
      <c r="F1096" s="7" t="s">
        <v>50</v>
      </c>
      <c r="G1096" s="7"/>
      <c r="H1096" s="13" t="n">
        <v>43046</v>
      </c>
      <c r="I1096" s="10" t="n">
        <v>4430</v>
      </c>
      <c r="J1096" s="7" t="s">
        <v>106</v>
      </c>
      <c r="K1096" s="10" t="n">
        <f aca="false">IF(I1096="","",IF(J1096="sq ft",ROUND(I1096*0.092903,0),I1096))</f>
        <v>412</v>
      </c>
      <c r="L1096" s="13" t="n">
        <v>41352</v>
      </c>
      <c r="M1096" s="14" t="n">
        <f aca="false">IF(OR(H1096="",L1096=""),"",ROUND((H1096-L1096)/30.44,1))</f>
        <v>55.7</v>
      </c>
      <c r="N1096" s="7" t="str">
        <f aca="false">IF(AND(E1096&lt;&gt;"v2008",ISERROR(SEARCH("Villa",B1096))),"Commercial-scale","Residential unit")</f>
        <v>Residential unit</v>
      </c>
      <c r="O1096" s="7" t="s">
        <v>54</v>
      </c>
    </row>
    <row r="1097" customFormat="false" ht="15" hidden="false" customHeight="false" outlineLevel="0" collapsed="false">
      <c r="A1097" s="7" t="n">
        <v>10889847</v>
      </c>
      <c r="B1097" s="7" t="s">
        <v>466</v>
      </c>
      <c r="C1097" s="7" t="s">
        <v>54</v>
      </c>
      <c r="D1097" s="7" t="s">
        <v>93</v>
      </c>
      <c r="E1097" s="7" t="s">
        <v>467</v>
      </c>
      <c r="F1097" s="7" t="s">
        <v>50</v>
      </c>
      <c r="G1097" s="7"/>
      <c r="H1097" s="13" t="n">
        <v>43046</v>
      </c>
      <c r="I1097" s="10" t="n">
        <v>2646</v>
      </c>
      <c r="J1097" s="7" t="s">
        <v>106</v>
      </c>
      <c r="K1097" s="10" t="n">
        <f aca="false">IF(I1097="","",IF(J1097="sq ft",ROUND(I1097*0.092903,0),I1097))</f>
        <v>246</v>
      </c>
      <c r="L1097" s="13" t="n">
        <v>41352</v>
      </c>
      <c r="M1097" s="14" t="n">
        <f aca="false">IF(OR(H1097="",L1097=""),"",ROUND((H1097-L1097)/30.44,1))</f>
        <v>55.7</v>
      </c>
      <c r="N1097" s="7" t="str">
        <f aca="false">IF(AND(E1097&lt;&gt;"v2008",ISERROR(SEARCH("Villa",B1097))),"Commercial-scale","Residential unit")</f>
        <v>Residential unit</v>
      </c>
      <c r="O1097" s="7" t="s">
        <v>54</v>
      </c>
    </row>
    <row r="1098" customFormat="false" ht="15" hidden="false" customHeight="false" outlineLevel="0" collapsed="false">
      <c r="A1098" s="7" t="n">
        <v>10889450</v>
      </c>
      <c r="B1098" s="7" t="s">
        <v>466</v>
      </c>
      <c r="C1098" s="7" t="s">
        <v>54</v>
      </c>
      <c r="D1098" s="7" t="s">
        <v>93</v>
      </c>
      <c r="E1098" s="7" t="s">
        <v>467</v>
      </c>
      <c r="F1098" s="7" t="s">
        <v>50</v>
      </c>
      <c r="G1098" s="7"/>
      <c r="H1098" s="13" t="n">
        <v>43046</v>
      </c>
      <c r="I1098" s="10" t="n">
        <v>4833</v>
      </c>
      <c r="J1098" s="7" t="s">
        <v>106</v>
      </c>
      <c r="K1098" s="10" t="n">
        <f aca="false">IF(I1098="","",IF(J1098="sq ft",ROUND(I1098*0.092903,0),I1098))</f>
        <v>449</v>
      </c>
      <c r="L1098" s="13" t="n">
        <v>41352</v>
      </c>
      <c r="M1098" s="14" t="n">
        <f aca="false">IF(OR(H1098="",L1098=""),"",ROUND((H1098-L1098)/30.44,1))</f>
        <v>55.7</v>
      </c>
      <c r="N1098" s="7" t="str">
        <f aca="false">IF(AND(E1098&lt;&gt;"v2008",ISERROR(SEARCH("Villa",B1098))),"Commercial-scale","Residential unit")</f>
        <v>Residential unit</v>
      </c>
      <c r="O1098" s="7" t="s">
        <v>54</v>
      </c>
    </row>
    <row r="1099" customFormat="false" ht="15" hidden="false" customHeight="false" outlineLevel="0" collapsed="false">
      <c r="A1099" s="7" t="n">
        <v>10889529</v>
      </c>
      <c r="B1099" s="7" t="s">
        <v>466</v>
      </c>
      <c r="C1099" s="7" t="s">
        <v>54</v>
      </c>
      <c r="D1099" s="7" t="s">
        <v>93</v>
      </c>
      <c r="E1099" s="7" t="s">
        <v>467</v>
      </c>
      <c r="F1099" s="7" t="s">
        <v>50</v>
      </c>
      <c r="G1099" s="7"/>
      <c r="H1099" s="13" t="n">
        <v>43046</v>
      </c>
      <c r="I1099" s="10" t="n">
        <v>4824</v>
      </c>
      <c r="J1099" s="7" t="s">
        <v>106</v>
      </c>
      <c r="K1099" s="10" t="n">
        <f aca="false">IF(I1099="","",IF(J1099="sq ft",ROUND(I1099*0.092903,0),I1099))</f>
        <v>448</v>
      </c>
      <c r="L1099" s="13" t="n">
        <v>41352</v>
      </c>
      <c r="M1099" s="14" t="n">
        <f aca="false">IF(OR(H1099="",L1099=""),"",ROUND((H1099-L1099)/30.44,1))</f>
        <v>55.7</v>
      </c>
      <c r="N1099" s="7" t="str">
        <f aca="false">IF(AND(E1099&lt;&gt;"v2008",ISERROR(SEARCH("Villa",B1099))),"Commercial-scale","Residential unit")</f>
        <v>Residential unit</v>
      </c>
      <c r="O1099" s="7" t="s">
        <v>54</v>
      </c>
    </row>
    <row r="1100" customFormat="false" ht="15" hidden="false" customHeight="false" outlineLevel="0" collapsed="false">
      <c r="A1100" s="7" t="n">
        <v>10889540</v>
      </c>
      <c r="B1100" s="7" t="s">
        <v>466</v>
      </c>
      <c r="C1100" s="7" t="s">
        <v>54</v>
      </c>
      <c r="D1100" s="7" t="s">
        <v>93</v>
      </c>
      <c r="E1100" s="7" t="s">
        <v>467</v>
      </c>
      <c r="F1100" s="7" t="s">
        <v>50</v>
      </c>
      <c r="G1100" s="7"/>
      <c r="H1100" s="13" t="n">
        <v>43046</v>
      </c>
      <c r="I1100" s="10" t="n">
        <v>4833</v>
      </c>
      <c r="J1100" s="7" t="s">
        <v>106</v>
      </c>
      <c r="K1100" s="10" t="n">
        <f aca="false">IF(I1100="","",IF(J1100="sq ft",ROUND(I1100*0.092903,0),I1100))</f>
        <v>449</v>
      </c>
      <c r="L1100" s="13" t="n">
        <v>41352</v>
      </c>
      <c r="M1100" s="14" t="n">
        <f aca="false">IF(OR(H1100="",L1100=""),"",ROUND((H1100-L1100)/30.44,1))</f>
        <v>55.7</v>
      </c>
      <c r="N1100" s="7" t="str">
        <f aca="false">IF(AND(E1100&lt;&gt;"v2008",ISERROR(SEARCH("Villa",B1100))),"Commercial-scale","Residential unit")</f>
        <v>Residential unit</v>
      </c>
      <c r="O1100" s="7" t="s">
        <v>54</v>
      </c>
    </row>
    <row r="1101" customFormat="false" ht="15" hidden="false" customHeight="false" outlineLevel="0" collapsed="false">
      <c r="A1101" s="7" t="n">
        <v>10889871</v>
      </c>
      <c r="B1101" s="7" t="s">
        <v>466</v>
      </c>
      <c r="C1101" s="7" t="s">
        <v>54</v>
      </c>
      <c r="D1101" s="7" t="s">
        <v>93</v>
      </c>
      <c r="E1101" s="7" t="s">
        <v>467</v>
      </c>
      <c r="F1101" s="7" t="s">
        <v>50</v>
      </c>
      <c r="G1101" s="7"/>
      <c r="H1101" s="13" t="n">
        <v>43046</v>
      </c>
      <c r="I1101" s="10" t="n">
        <v>2646</v>
      </c>
      <c r="J1101" s="7" t="s">
        <v>106</v>
      </c>
      <c r="K1101" s="10" t="n">
        <f aca="false">IF(I1101="","",IF(J1101="sq ft",ROUND(I1101*0.092903,0),I1101))</f>
        <v>246</v>
      </c>
      <c r="L1101" s="13" t="n">
        <v>41352</v>
      </c>
      <c r="M1101" s="14" t="n">
        <f aca="false">IF(OR(H1101="",L1101=""),"",ROUND((H1101-L1101)/30.44,1))</f>
        <v>55.7</v>
      </c>
      <c r="N1101" s="7" t="str">
        <f aca="false">IF(AND(E1101&lt;&gt;"v2008",ISERROR(SEARCH("Villa",B1101))),"Commercial-scale","Residential unit")</f>
        <v>Residential unit</v>
      </c>
      <c r="O1101" s="7" t="s">
        <v>54</v>
      </c>
    </row>
    <row r="1102" customFormat="false" ht="15" hidden="false" customHeight="false" outlineLevel="0" collapsed="false">
      <c r="A1102" s="7" t="n">
        <v>10889862</v>
      </c>
      <c r="B1102" s="7" t="s">
        <v>466</v>
      </c>
      <c r="C1102" s="7" t="s">
        <v>54</v>
      </c>
      <c r="D1102" s="7" t="s">
        <v>93</v>
      </c>
      <c r="E1102" s="7" t="s">
        <v>467</v>
      </c>
      <c r="F1102" s="7" t="s">
        <v>50</v>
      </c>
      <c r="G1102" s="7"/>
      <c r="H1102" s="13" t="n">
        <v>43046</v>
      </c>
      <c r="I1102" s="10" t="n">
        <v>3090</v>
      </c>
      <c r="J1102" s="7" t="s">
        <v>106</v>
      </c>
      <c r="K1102" s="10" t="n">
        <f aca="false">IF(I1102="","",IF(J1102="sq ft",ROUND(I1102*0.092903,0),I1102))</f>
        <v>287</v>
      </c>
      <c r="L1102" s="13" t="n">
        <v>41352</v>
      </c>
      <c r="M1102" s="14" t="n">
        <f aca="false">IF(OR(H1102="",L1102=""),"",ROUND((H1102-L1102)/30.44,1))</f>
        <v>55.7</v>
      </c>
      <c r="N1102" s="7" t="str">
        <f aca="false">IF(AND(E1102&lt;&gt;"v2008",ISERROR(SEARCH("Villa",B1102))),"Commercial-scale","Residential unit")</f>
        <v>Residential unit</v>
      </c>
      <c r="O1102" s="7" t="s">
        <v>54</v>
      </c>
    </row>
    <row r="1103" customFormat="false" ht="15" hidden="false" customHeight="false" outlineLevel="0" collapsed="false">
      <c r="A1103" s="7" t="n">
        <v>10889855</v>
      </c>
      <c r="B1103" s="7" t="s">
        <v>466</v>
      </c>
      <c r="C1103" s="7" t="s">
        <v>54</v>
      </c>
      <c r="D1103" s="7" t="s">
        <v>93</v>
      </c>
      <c r="E1103" s="7" t="s">
        <v>467</v>
      </c>
      <c r="F1103" s="7" t="s">
        <v>50</v>
      </c>
      <c r="G1103" s="7"/>
      <c r="H1103" s="13" t="n">
        <v>43046</v>
      </c>
      <c r="I1103" s="10" t="n">
        <v>2646</v>
      </c>
      <c r="J1103" s="7" t="s">
        <v>106</v>
      </c>
      <c r="K1103" s="10" t="n">
        <f aca="false">IF(I1103="","",IF(J1103="sq ft",ROUND(I1103*0.092903,0),I1103))</f>
        <v>246</v>
      </c>
      <c r="L1103" s="13" t="n">
        <v>41352</v>
      </c>
      <c r="M1103" s="14" t="n">
        <f aca="false">IF(OR(H1103="",L1103=""),"",ROUND((H1103-L1103)/30.44,1))</f>
        <v>55.7</v>
      </c>
      <c r="N1103" s="7" t="str">
        <f aca="false">IF(AND(E1103&lt;&gt;"v2008",ISERROR(SEARCH("Villa",B1103))),"Commercial-scale","Residential unit")</f>
        <v>Residential unit</v>
      </c>
      <c r="O1103" s="7" t="s">
        <v>54</v>
      </c>
    </row>
    <row r="1104" customFormat="false" ht="15" hidden="false" customHeight="false" outlineLevel="0" collapsed="false">
      <c r="A1104" s="7" t="n">
        <v>10889794</v>
      </c>
      <c r="B1104" s="7" t="s">
        <v>466</v>
      </c>
      <c r="C1104" s="7" t="s">
        <v>54</v>
      </c>
      <c r="D1104" s="7" t="s">
        <v>93</v>
      </c>
      <c r="E1104" s="7" t="s">
        <v>467</v>
      </c>
      <c r="F1104" s="7" t="s">
        <v>50</v>
      </c>
      <c r="G1104" s="7"/>
      <c r="H1104" s="13" t="n">
        <v>43046</v>
      </c>
      <c r="I1104" s="10" t="n">
        <v>2028</v>
      </c>
      <c r="J1104" s="7" t="s">
        <v>106</v>
      </c>
      <c r="K1104" s="10" t="n">
        <f aca="false">IF(I1104="","",IF(J1104="sq ft",ROUND(I1104*0.092903,0),I1104))</f>
        <v>188</v>
      </c>
      <c r="L1104" s="13" t="n">
        <v>41352</v>
      </c>
      <c r="M1104" s="14" t="n">
        <f aca="false">IF(OR(H1104="",L1104=""),"",ROUND((H1104-L1104)/30.44,1))</f>
        <v>55.7</v>
      </c>
      <c r="N1104" s="7" t="str">
        <f aca="false">IF(AND(E1104&lt;&gt;"v2008",ISERROR(SEARCH("Villa",B1104))),"Commercial-scale","Residential unit")</f>
        <v>Residential unit</v>
      </c>
      <c r="O1104" s="7" t="s">
        <v>54</v>
      </c>
    </row>
    <row r="1105" customFormat="false" ht="15" hidden="false" customHeight="false" outlineLevel="0" collapsed="false">
      <c r="A1105" s="7" t="n">
        <v>10889516</v>
      </c>
      <c r="B1105" s="7" t="s">
        <v>466</v>
      </c>
      <c r="C1105" s="7" t="s">
        <v>54</v>
      </c>
      <c r="D1105" s="7" t="s">
        <v>93</v>
      </c>
      <c r="E1105" s="7" t="s">
        <v>467</v>
      </c>
      <c r="F1105" s="7" t="s">
        <v>50</v>
      </c>
      <c r="G1105" s="7"/>
      <c r="H1105" s="13" t="n">
        <v>43046</v>
      </c>
      <c r="I1105" s="10" t="n">
        <v>4833</v>
      </c>
      <c r="J1105" s="7" t="s">
        <v>106</v>
      </c>
      <c r="K1105" s="10" t="n">
        <f aca="false">IF(I1105="","",IF(J1105="sq ft",ROUND(I1105*0.092903,0),I1105))</f>
        <v>449</v>
      </c>
      <c r="L1105" s="13" t="n">
        <v>41352</v>
      </c>
      <c r="M1105" s="14" t="n">
        <f aca="false">IF(OR(H1105="",L1105=""),"",ROUND((H1105-L1105)/30.44,1))</f>
        <v>55.7</v>
      </c>
      <c r="N1105" s="7" t="str">
        <f aca="false">IF(AND(E1105&lt;&gt;"v2008",ISERROR(SEARCH("Villa",B1105))),"Commercial-scale","Residential unit")</f>
        <v>Residential unit</v>
      </c>
      <c r="O1105" s="7" t="s">
        <v>54</v>
      </c>
    </row>
    <row r="1106" customFormat="false" ht="15" hidden="false" customHeight="false" outlineLevel="0" collapsed="false">
      <c r="A1106" s="7" t="n">
        <v>10889790</v>
      </c>
      <c r="B1106" s="7" t="s">
        <v>466</v>
      </c>
      <c r="C1106" s="7" t="s">
        <v>54</v>
      </c>
      <c r="D1106" s="7" t="s">
        <v>93</v>
      </c>
      <c r="E1106" s="7" t="s">
        <v>467</v>
      </c>
      <c r="F1106" s="7" t="s">
        <v>50</v>
      </c>
      <c r="G1106" s="7"/>
      <c r="H1106" s="13" t="n">
        <v>43046</v>
      </c>
      <c r="I1106" s="10" t="n">
        <v>2474</v>
      </c>
      <c r="J1106" s="7" t="s">
        <v>106</v>
      </c>
      <c r="K1106" s="10" t="n">
        <f aca="false">IF(I1106="","",IF(J1106="sq ft",ROUND(I1106*0.092903,0),I1106))</f>
        <v>230</v>
      </c>
      <c r="L1106" s="13" t="n">
        <v>41352</v>
      </c>
      <c r="M1106" s="14" t="n">
        <f aca="false">IF(OR(H1106="",L1106=""),"",ROUND((H1106-L1106)/30.44,1))</f>
        <v>55.7</v>
      </c>
      <c r="N1106" s="7" t="str">
        <f aca="false">IF(AND(E1106&lt;&gt;"v2008",ISERROR(SEARCH("Villa",B1106))),"Commercial-scale","Residential unit")</f>
        <v>Residential unit</v>
      </c>
      <c r="O1106" s="7" t="s">
        <v>54</v>
      </c>
    </row>
    <row r="1107" customFormat="false" ht="15" hidden="false" customHeight="false" outlineLevel="0" collapsed="false">
      <c r="A1107" s="7" t="n">
        <v>10889538</v>
      </c>
      <c r="B1107" s="7" t="s">
        <v>466</v>
      </c>
      <c r="C1107" s="7" t="s">
        <v>54</v>
      </c>
      <c r="D1107" s="7" t="s">
        <v>93</v>
      </c>
      <c r="E1107" s="7" t="s">
        <v>467</v>
      </c>
      <c r="F1107" s="7" t="s">
        <v>50</v>
      </c>
      <c r="G1107" s="7"/>
      <c r="H1107" s="13" t="n">
        <v>43046</v>
      </c>
      <c r="I1107" s="10" t="n">
        <v>4833</v>
      </c>
      <c r="J1107" s="7" t="s">
        <v>106</v>
      </c>
      <c r="K1107" s="10" t="n">
        <f aca="false">IF(I1107="","",IF(J1107="sq ft",ROUND(I1107*0.092903,0),I1107))</f>
        <v>449</v>
      </c>
      <c r="L1107" s="13" t="n">
        <v>41352</v>
      </c>
      <c r="M1107" s="14" t="n">
        <f aca="false">IF(OR(H1107="",L1107=""),"",ROUND((H1107-L1107)/30.44,1))</f>
        <v>55.7</v>
      </c>
      <c r="N1107" s="7" t="str">
        <f aca="false">IF(AND(E1107&lt;&gt;"v2008",ISERROR(SEARCH("Villa",B1107))),"Commercial-scale","Residential unit")</f>
        <v>Residential unit</v>
      </c>
      <c r="O1107" s="7" t="s">
        <v>54</v>
      </c>
    </row>
    <row r="1108" customFormat="false" ht="15" hidden="false" customHeight="false" outlineLevel="0" collapsed="false">
      <c r="A1108" s="7" t="n">
        <v>10889518</v>
      </c>
      <c r="B1108" s="7" t="s">
        <v>466</v>
      </c>
      <c r="C1108" s="7" t="s">
        <v>54</v>
      </c>
      <c r="D1108" s="7" t="s">
        <v>93</v>
      </c>
      <c r="E1108" s="7" t="s">
        <v>467</v>
      </c>
      <c r="F1108" s="7" t="s">
        <v>50</v>
      </c>
      <c r="G1108" s="7"/>
      <c r="H1108" s="13" t="n">
        <v>43046</v>
      </c>
      <c r="I1108" s="10" t="n">
        <v>4833</v>
      </c>
      <c r="J1108" s="7" t="s">
        <v>106</v>
      </c>
      <c r="K1108" s="10" t="n">
        <f aca="false">IF(I1108="","",IF(J1108="sq ft",ROUND(I1108*0.092903,0),I1108))</f>
        <v>449</v>
      </c>
      <c r="L1108" s="13" t="n">
        <v>41352</v>
      </c>
      <c r="M1108" s="14" t="n">
        <f aca="false">IF(OR(H1108="",L1108=""),"",ROUND((H1108-L1108)/30.44,1))</f>
        <v>55.7</v>
      </c>
      <c r="N1108" s="7" t="str">
        <f aca="false">IF(AND(E1108&lt;&gt;"v2008",ISERROR(SEARCH("Villa",B1108))),"Commercial-scale","Residential unit")</f>
        <v>Residential unit</v>
      </c>
      <c r="O1108" s="7" t="s">
        <v>54</v>
      </c>
    </row>
    <row r="1109" customFormat="false" ht="15" hidden="false" customHeight="false" outlineLevel="0" collapsed="false">
      <c r="A1109" s="7" t="n">
        <v>10889527</v>
      </c>
      <c r="B1109" s="7" t="s">
        <v>466</v>
      </c>
      <c r="C1109" s="7" t="s">
        <v>54</v>
      </c>
      <c r="D1109" s="7" t="s">
        <v>93</v>
      </c>
      <c r="E1109" s="7" t="s">
        <v>467</v>
      </c>
      <c r="F1109" s="7" t="s">
        <v>50</v>
      </c>
      <c r="G1109" s="7"/>
      <c r="H1109" s="13" t="n">
        <v>43046</v>
      </c>
      <c r="I1109" s="10" t="n">
        <v>4824</v>
      </c>
      <c r="J1109" s="7" t="s">
        <v>106</v>
      </c>
      <c r="K1109" s="10" t="n">
        <f aca="false">IF(I1109="","",IF(J1109="sq ft",ROUND(I1109*0.092903,0),I1109))</f>
        <v>448</v>
      </c>
      <c r="L1109" s="13" t="n">
        <v>41352</v>
      </c>
      <c r="M1109" s="14" t="n">
        <f aca="false">IF(OR(H1109="",L1109=""),"",ROUND((H1109-L1109)/30.44,1))</f>
        <v>55.7</v>
      </c>
      <c r="N1109" s="7" t="str">
        <f aca="false">IF(AND(E1109&lt;&gt;"v2008",ISERROR(SEARCH("Villa",B1109))),"Commercial-scale","Residential unit")</f>
        <v>Residential unit</v>
      </c>
      <c r="O1109" s="7" t="s">
        <v>54</v>
      </c>
    </row>
    <row r="1110" customFormat="false" ht="15" hidden="false" customHeight="false" outlineLevel="0" collapsed="false">
      <c r="A1110" s="7" t="n">
        <v>10889533</v>
      </c>
      <c r="B1110" s="7" t="s">
        <v>466</v>
      </c>
      <c r="C1110" s="7" t="s">
        <v>54</v>
      </c>
      <c r="D1110" s="7" t="s">
        <v>93</v>
      </c>
      <c r="E1110" s="7" t="s">
        <v>467</v>
      </c>
      <c r="F1110" s="7" t="s">
        <v>50</v>
      </c>
      <c r="G1110" s="7"/>
      <c r="H1110" s="13" t="n">
        <v>43046</v>
      </c>
      <c r="I1110" s="10" t="n">
        <v>4824</v>
      </c>
      <c r="J1110" s="7" t="s">
        <v>106</v>
      </c>
      <c r="K1110" s="10" t="n">
        <f aca="false">IF(I1110="","",IF(J1110="sq ft",ROUND(I1110*0.092903,0),I1110))</f>
        <v>448</v>
      </c>
      <c r="L1110" s="13" t="n">
        <v>41352</v>
      </c>
      <c r="M1110" s="14" t="n">
        <f aca="false">IF(OR(H1110="",L1110=""),"",ROUND((H1110-L1110)/30.44,1))</f>
        <v>55.7</v>
      </c>
      <c r="N1110" s="7" t="str">
        <f aca="false">IF(AND(E1110&lt;&gt;"v2008",ISERROR(SEARCH("Villa",B1110))),"Commercial-scale","Residential unit")</f>
        <v>Residential unit</v>
      </c>
      <c r="O1110" s="7" t="s">
        <v>54</v>
      </c>
    </row>
    <row r="1111" customFormat="false" ht="15" hidden="false" customHeight="false" outlineLevel="0" collapsed="false">
      <c r="A1111" s="7" t="n">
        <v>10889537</v>
      </c>
      <c r="B1111" s="7" t="s">
        <v>466</v>
      </c>
      <c r="C1111" s="7" t="s">
        <v>54</v>
      </c>
      <c r="D1111" s="7" t="s">
        <v>93</v>
      </c>
      <c r="E1111" s="7" t="s">
        <v>467</v>
      </c>
      <c r="F1111" s="7" t="s">
        <v>50</v>
      </c>
      <c r="G1111" s="7"/>
      <c r="H1111" s="13" t="n">
        <v>43046</v>
      </c>
      <c r="I1111" s="10" t="n">
        <v>4900</v>
      </c>
      <c r="J1111" s="7" t="s">
        <v>106</v>
      </c>
      <c r="K1111" s="10" t="n">
        <f aca="false">IF(I1111="","",IF(J1111="sq ft",ROUND(I1111*0.092903,0),I1111))</f>
        <v>455</v>
      </c>
      <c r="L1111" s="13" t="n">
        <v>41352</v>
      </c>
      <c r="M1111" s="14" t="n">
        <f aca="false">IF(OR(H1111="",L1111=""),"",ROUND((H1111-L1111)/30.44,1))</f>
        <v>55.7</v>
      </c>
      <c r="N1111" s="7" t="str">
        <f aca="false">IF(AND(E1111&lt;&gt;"v2008",ISERROR(SEARCH("Villa",B1111))),"Commercial-scale","Residential unit")</f>
        <v>Residential unit</v>
      </c>
      <c r="O1111" s="7" t="s">
        <v>54</v>
      </c>
    </row>
    <row r="1112" customFormat="false" ht="15" hidden="false" customHeight="false" outlineLevel="0" collapsed="false">
      <c r="A1112" s="7" t="n">
        <v>10889787</v>
      </c>
      <c r="B1112" s="7" t="s">
        <v>466</v>
      </c>
      <c r="C1112" s="7" t="s">
        <v>54</v>
      </c>
      <c r="D1112" s="7" t="s">
        <v>93</v>
      </c>
      <c r="E1112" s="7" t="s">
        <v>467</v>
      </c>
      <c r="F1112" s="7" t="s">
        <v>50</v>
      </c>
      <c r="G1112" s="7"/>
      <c r="H1112" s="13" t="n">
        <v>43046</v>
      </c>
      <c r="I1112" s="10" t="n">
        <v>2028</v>
      </c>
      <c r="J1112" s="7" t="s">
        <v>106</v>
      </c>
      <c r="K1112" s="10" t="n">
        <f aca="false">IF(I1112="","",IF(J1112="sq ft",ROUND(I1112*0.092903,0),I1112))</f>
        <v>188</v>
      </c>
      <c r="L1112" s="13" t="n">
        <v>41352</v>
      </c>
      <c r="M1112" s="14" t="n">
        <f aca="false">IF(OR(H1112="",L1112=""),"",ROUND((H1112-L1112)/30.44,1))</f>
        <v>55.7</v>
      </c>
      <c r="N1112" s="7" t="str">
        <f aca="false">IF(AND(E1112&lt;&gt;"v2008",ISERROR(SEARCH("Villa",B1112))),"Commercial-scale","Residential unit")</f>
        <v>Residential unit</v>
      </c>
      <c r="O1112" s="7" t="s">
        <v>54</v>
      </c>
    </row>
    <row r="1113" customFormat="false" ht="15" hidden="false" customHeight="false" outlineLevel="0" collapsed="false">
      <c r="A1113" s="7" t="n">
        <v>10889782</v>
      </c>
      <c r="B1113" s="7" t="s">
        <v>466</v>
      </c>
      <c r="C1113" s="7" t="s">
        <v>54</v>
      </c>
      <c r="D1113" s="7" t="s">
        <v>93</v>
      </c>
      <c r="E1113" s="7" t="s">
        <v>467</v>
      </c>
      <c r="F1113" s="7" t="s">
        <v>50</v>
      </c>
      <c r="G1113" s="7"/>
      <c r="H1113" s="13" t="n">
        <v>43046</v>
      </c>
      <c r="I1113" s="10" t="n">
        <v>2474</v>
      </c>
      <c r="J1113" s="7" t="s">
        <v>106</v>
      </c>
      <c r="K1113" s="10" t="n">
        <f aca="false">IF(I1113="","",IF(J1113="sq ft",ROUND(I1113*0.092903,0),I1113))</f>
        <v>230</v>
      </c>
      <c r="L1113" s="13" t="n">
        <v>41352</v>
      </c>
      <c r="M1113" s="14" t="n">
        <f aca="false">IF(OR(H1113="",L1113=""),"",ROUND((H1113-L1113)/30.44,1))</f>
        <v>55.7</v>
      </c>
      <c r="N1113" s="7" t="str">
        <f aca="false">IF(AND(E1113&lt;&gt;"v2008",ISERROR(SEARCH("Villa",B1113))),"Commercial-scale","Residential unit")</f>
        <v>Residential unit</v>
      </c>
      <c r="O1113" s="7" t="s">
        <v>54</v>
      </c>
    </row>
    <row r="1114" customFormat="false" ht="15" hidden="false" customHeight="false" outlineLevel="0" collapsed="false">
      <c r="A1114" s="7" t="n">
        <v>10889745</v>
      </c>
      <c r="B1114" s="7" t="s">
        <v>466</v>
      </c>
      <c r="C1114" s="7" t="s">
        <v>54</v>
      </c>
      <c r="D1114" s="7" t="s">
        <v>93</v>
      </c>
      <c r="E1114" s="7" t="s">
        <v>467</v>
      </c>
      <c r="F1114" s="7" t="s">
        <v>50</v>
      </c>
      <c r="G1114" s="7"/>
      <c r="H1114" s="13" t="n">
        <v>43046</v>
      </c>
      <c r="I1114" s="10" t="n">
        <v>4591</v>
      </c>
      <c r="J1114" s="7" t="s">
        <v>106</v>
      </c>
      <c r="K1114" s="10" t="n">
        <f aca="false">IF(I1114="","",IF(J1114="sq ft",ROUND(I1114*0.092903,0),I1114))</f>
        <v>427</v>
      </c>
      <c r="L1114" s="13" t="n">
        <v>41352</v>
      </c>
      <c r="M1114" s="14" t="n">
        <f aca="false">IF(OR(H1114="",L1114=""),"",ROUND((H1114-L1114)/30.44,1))</f>
        <v>55.7</v>
      </c>
      <c r="N1114" s="7" t="str">
        <f aca="false">IF(AND(E1114&lt;&gt;"v2008",ISERROR(SEARCH("Villa",B1114))),"Commercial-scale","Residential unit")</f>
        <v>Residential unit</v>
      </c>
      <c r="O1114" s="7" t="s">
        <v>54</v>
      </c>
    </row>
    <row r="1115" customFormat="false" ht="15" hidden="false" customHeight="false" outlineLevel="0" collapsed="false">
      <c r="A1115" s="7" t="n">
        <v>10889736</v>
      </c>
      <c r="B1115" s="7" t="s">
        <v>466</v>
      </c>
      <c r="C1115" s="7" t="s">
        <v>54</v>
      </c>
      <c r="D1115" s="7" t="s">
        <v>93</v>
      </c>
      <c r="E1115" s="7" t="s">
        <v>467</v>
      </c>
      <c r="F1115" s="7" t="s">
        <v>50</v>
      </c>
      <c r="G1115" s="7"/>
      <c r="H1115" s="13" t="n">
        <v>43046</v>
      </c>
      <c r="I1115" s="10" t="n">
        <v>4430</v>
      </c>
      <c r="J1115" s="7" t="s">
        <v>106</v>
      </c>
      <c r="K1115" s="10" t="n">
        <f aca="false">IF(I1115="","",IF(J1115="sq ft",ROUND(I1115*0.092903,0),I1115))</f>
        <v>412</v>
      </c>
      <c r="L1115" s="13" t="n">
        <v>41352</v>
      </c>
      <c r="M1115" s="14" t="n">
        <f aca="false">IF(OR(H1115="",L1115=""),"",ROUND((H1115-L1115)/30.44,1))</f>
        <v>55.7</v>
      </c>
      <c r="N1115" s="7" t="str">
        <f aca="false">IF(AND(E1115&lt;&gt;"v2008",ISERROR(SEARCH("Villa",B1115))),"Commercial-scale","Residential unit")</f>
        <v>Residential unit</v>
      </c>
      <c r="O1115" s="7" t="s">
        <v>54</v>
      </c>
    </row>
    <row r="1116" customFormat="false" ht="15" hidden="false" customHeight="false" outlineLevel="0" collapsed="false">
      <c r="A1116" s="7" t="n">
        <v>10889731</v>
      </c>
      <c r="B1116" s="7" t="s">
        <v>466</v>
      </c>
      <c r="C1116" s="7" t="s">
        <v>54</v>
      </c>
      <c r="D1116" s="7" t="s">
        <v>93</v>
      </c>
      <c r="E1116" s="7" t="s">
        <v>467</v>
      </c>
      <c r="F1116" s="7" t="s">
        <v>50</v>
      </c>
      <c r="G1116" s="7"/>
      <c r="H1116" s="13" t="n">
        <v>43046</v>
      </c>
      <c r="I1116" s="10" t="n">
        <v>4171</v>
      </c>
      <c r="J1116" s="7" t="s">
        <v>106</v>
      </c>
      <c r="K1116" s="10" t="n">
        <f aca="false">IF(I1116="","",IF(J1116="sq ft",ROUND(I1116*0.092903,0),I1116))</f>
        <v>387</v>
      </c>
      <c r="L1116" s="13" t="n">
        <v>41352</v>
      </c>
      <c r="M1116" s="14" t="n">
        <f aca="false">IF(OR(H1116="",L1116=""),"",ROUND((H1116-L1116)/30.44,1))</f>
        <v>55.7</v>
      </c>
      <c r="N1116" s="7" t="str">
        <f aca="false">IF(AND(E1116&lt;&gt;"v2008",ISERROR(SEARCH("Villa",B1116))),"Commercial-scale","Residential unit")</f>
        <v>Residential unit</v>
      </c>
      <c r="O1116" s="7" t="s">
        <v>54</v>
      </c>
    </row>
    <row r="1117" customFormat="false" ht="15" hidden="false" customHeight="false" outlineLevel="0" collapsed="false">
      <c r="A1117" s="7" t="n">
        <v>10889810</v>
      </c>
      <c r="B1117" s="7" t="s">
        <v>466</v>
      </c>
      <c r="C1117" s="7" t="s">
        <v>54</v>
      </c>
      <c r="D1117" s="7" t="s">
        <v>93</v>
      </c>
      <c r="E1117" s="7" t="s">
        <v>467</v>
      </c>
      <c r="F1117" s="7" t="s">
        <v>50</v>
      </c>
      <c r="G1117" s="7"/>
      <c r="H1117" s="13" t="n">
        <v>43046</v>
      </c>
      <c r="I1117" s="10" t="n">
        <v>2474</v>
      </c>
      <c r="J1117" s="7" t="s">
        <v>106</v>
      </c>
      <c r="K1117" s="10" t="n">
        <f aca="false">IF(I1117="","",IF(J1117="sq ft",ROUND(I1117*0.092903,0),I1117))</f>
        <v>230</v>
      </c>
      <c r="L1117" s="13" t="n">
        <v>41352</v>
      </c>
      <c r="M1117" s="14" t="n">
        <f aca="false">IF(OR(H1117="",L1117=""),"",ROUND((H1117-L1117)/30.44,1))</f>
        <v>55.7</v>
      </c>
      <c r="N1117" s="7" t="str">
        <f aca="false">IF(AND(E1117&lt;&gt;"v2008",ISERROR(SEARCH("Villa",B1117))),"Commercial-scale","Residential unit")</f>
        <v>Residential unit</v>
      </c>
      <c r="O1117" s="7" t="s">
        <v>54</v>
      </c>
    </row>
    <row r="1118" customFormat="false" ht="15" hidden="false" customHeight="false" outlineLevel="0" collapsed="false">
      <c r="A1118" s="7" t="n">
        <v>10889804</v>
      </c>
      <c r="B1118" s="7" t="s">
        <v>466</v>
      </c>
      <c r="C1118" s="7" t="s">
        <v>54</v>
      </c>
      <c r="D1118" s="7" t="s">
        <v>93</v>
      </c>
      <c r="E1118" s="7" t="s">
        <v>467</v>
      </c>
      <c r="F1118" s="7" t="s">
        <v>50</v>
      </c>
      <c r="G1118" s="7"/>
      <c r="H1118" s="13" t="n">
        <v>43046</v>
      </c>
      <c r="I1118" s="10" t="n">
        <v>2028</v>
      </c>
      <c r="J1118" s="7" t="s">
        <v>106</v>
      </c>
      <c r="K1118" s="10" t="n">
        <f aca="false">IF(I1118="","",IF(J1118="sq ft",ROUND(I1118*0.092903,0),I1118))</f>
        <v>188</v>
      </c>
      <c r="L1118" s="13" t="n">
        <v>41352</v>
      </c>
      <c r="M1118" s="14" t="n">
        <f aca="false">IF(OR(H1118="",L1118=""),"",ROUND((H1118-L1118)/30.44,1))</f>
        <v>55.7</v>
      </c>
      <c r="N1118" s="7" t="str">
        <f aca="false">IF(AND(E1118&lt;&gt;"v2008",ISERROR(SEARCH("Villa",B1118))),"Commercial-scale","Residential unit")</f>
        <v>Residential unit</v>
      </c>
      <c r="O1118" s="7" t="s">
        <v>54</v>
      </c>
    </row>
    <row r="1119" customFormat="false" ht="15" hidden="false" customHeight="false" outlineLevel="0" collapsed="false">
      <c r="A1119" s="7" t="n">
        <v>10889709</v>
      </c>
      <c r="B1119" s="7" t="s">
        <v>466</v>
      </c>
      <c r="C1119" s="7" t="s">
        <v>54</v>
      </c>
      <c r="D1119" s="7" t="s">
        <v>93</v>
      </c>
      <c r="E1119" s="7" t="s">
        <v>467</v>
      </c>
      <c r="F1119" s="7" t="s">
        <v>50</v>
      </c>
      <c r="G1119" s="7"/>
      <c r="H1119" s="13" t="n">
        <v>43046</v>
      </c>
      <c r="I1119" s="10" t="n">
        <v>4430</v>
      </c>
      <c r="J1119" s="7" t="s">
        <v>106</v>
      </c>
      <c r="K1119" s="10" t="n">
        <f aca="false">IF(I1119="","",IF(J1119="sq ft",ROUND(I1119*0.092903,0),I1119))</f>
        <v>412</v>
      </c>
      <c r="L1119" s="13" t="n">
        <v>41352</v>
      </c>
      <c r="M1119" s="14" t="n">
        <f aca="false">IF(OR(H1119="",L1119=""),"",ROUND((H1119-L1119)/30.44,1))</f>
        <v>55.7</v>
      </c>
      <c r="N1119" s="7" t="str">
        <f aca="false">IF(AND(E1119&lt;&gt;"v2008",ISERROR(SEARCH("Villa",B1119))),"Commercial-scale","Residential unit")</f>
        <v>Residential unit</v>
      </c>
      <c r="O1119" s="7" t="s">
        <v>54</v>
      </c>
    </row>
    <row r="1120" customFormat="false" ht="15" hidden="false" customHeight="false" outlineLevel="0" collapsed="false">
      <c r="A1120" s="7" t="n">
        <v>10889791</v>
      </c>
      <c r="B1120" s="7" t="s">
        <v>466</v>
      </c>
      <c r="C1120" s="7" t="s">
        <v>54</v>
      </c>
      <c r="D1120" s="7" t="s">
        <v>93</v>
      </c>
      <c r="E1120" s="7" t="s">
        <v>467</v>
      </c>
      <c r="F1120" s="7" t="s">
        <v>50</v>
      </c>
      <c r="G1120" s="7"/>
      <c r="H1120" s="13" t="n">
        <v>43046</v>
      </c>
      <c r="I1120" s="10" t="n">
        <v>2028</v>
      </c>
      <c r="J1120" s="7" t="s">
        <v>106</v>
      </c>
      <c r="K1120" s="10" t="n">
        <f aca="false">IF(I1120="","",IF(J1120="sq ft",ROUND(I1120*0.092903,0),I1120))</f>
        <v>188</v>
      </c>
      <c r="L1120" s="13" t="n">
        <v>41352</v>
      </c>
      <c r="M1120" s="14" t="n">
        <f aca="false">IF(OR(H1120="",L1120=""),"",ROUND((H1120-L1120)/30.44,1))</f>
        <v>55.7</v>
      </c>
      <c r="N1120" s="7" t="str">
        <f aca="false">IF(AND(E1120&lt;&gt;"v2008",ISERROR(SEARCH("Villa",B1120))),"Commercial-scale","Residential unit")</f>
        <v>Residential unit</v>
      </c>
      <c r="O1120" s="7" t="s">
        <v>54</v>
      </c>
    </row>
    <row r="1121" customFormat="false" ht="15" hidden="false" customHeight="false" outlineLevel="0" collapsed="false">
      <c r="A1121" s="7" t="n">
        <v>10889813</v>
      </c>
      <c r="B1121" s="7" t="s">
        <v>466</v>
      </c>
      <c r="C1121" s="7" t="s">
        <v>54</v>
      </c>
      <c r="D1121" s="7" t="s">
        <v>93</v>
      </c>
      <c r="E1121" s="7" t="s">
        <v>467</v>
      </c>
      <c r="F1121" s="7" t="s">
        <v>50</v>
      </c>
      <c r="G1121" s="7"/>
      <c r="H1121" s="13" t="n">
        <v>43046</v>
      </c>
      <c r="I1121" s="10" t="n">
        <v>2028</v>
      </c>
      <c r="J1121" s="7" t="s">
        <v>106</v>
      </c>
      <c r="K1121" s="10" t="n">
        <f aca="false">IF(I1121="","",IF(J1121="sq ft",ROUND(I1121*0.092903,0),I1121))</f>
        <v>188</v>
      </c>
      <c r="L1121" s="13" t="n">
        <v>41352</v>
      </c>
      <c r="M1121" s="14" t="n">
        <f aca="false">IF(OR(H1121="",L1121=""),"",ROUND((H1121-L1121)/30.44,1))</f>
        <v>55.7</v>
      </c>
      <c r="N1121" s="7" t="str">
        <f aca="false">IF(AND(E1121&lt;&gt;"v2008",ISERROR(SEARCH("Villa",B1121))),"Commercial-scale","Residential unit")</f>
        <v>Residential unit</v>
      </c>
      <c r="O1121" s="7" t="s">
        <v>54</v>
      </c>
    </row>
    <row r="1122" customFormat="false" ht="15" hidden="false" customHeight="false" outlineLevel="0" collapsed="false">
      <c r="A1122" s="7" t="n">
        <v>10889312</v>
      </c>
      <c r="B1122" s="7" t="s">
        <v>466</v>
      </c>
      <c r="C1122" s="7" t="s">
        <v>54</v>
      </c>
      <c r="D1122" s="7" t="s">
        <v>93</v>
      </c>
      <c r="E1122" s="7" t="s">
        <v>467</v>
      </c>
      <c r="F1122" s="7" t="s">
        <v>50</v>
      </c>
      <c r="G1122" s="7"/>
      <c r="H1122" s="13" t="n">
        <v>43046</v>
      </c>
      <c r="I1122" s="10" t="n">
        <v>4833</v>
      </c>
      <c r="J1122" s="7" t="s">
        <v>106</v>
      </c>
      <c r="K1122" s="10" t="n">
        <f aca="false">IF(I1122="","",IF(J1122="sq ft",ROUND(I1122*0.092903,0),I1122))</f>
        <v>449</v>
      </c>
      <c r="L1122" s="13" t="n">
        <v>41352</v>
      </c>
      <c r="M1122" s="14" t="n">
        <f aca="false">IF(OR(H1122="",L1122=""),"",ROUND((H1122-L1122)/30.44,1))</f>
        <v>55.7</v>
      </c>
      <c r="N1122" s="7" t="str">
        <f aca="false">IF(AND(E1122&lt;&gt;"v2008",ISERROR(SEARCH("Villa",B1122))),"Commercial-scale","Residential unit")</f>
        <v>Residential unit</v>
      </c>
      <c r="O1122" s="7" t="s">
        <v>54</v>
      </c>
    </row>
    <row r="1123" customFormat="false" ht="15" hidden="false" customHeight="false" outlineLevel="0" collapsed="false">
      <c r="A1123" s="7" t="n">
        <v>10887739</v>
      </c>
      <c r="B1123" s="7" t="s">
        <v>466</v>
      </c>
      <c r="C1123" s="7" t="s">
        <v>54</v>
      </c>
      <c r="D1123" s="7" t="s">
        <v>93</v>
      </c>
      <c r="E1123" s="7" t="s">
        <v>467</v>
      </c>
      <c r="F1123" s="7" t="s">
        <v>50</v>
      </c>
      <c r="G1123" s="7"/>
      <c r="H1123" s="13" t="n">
        <v>43046</v>
      </c>
      <c r="I1123" s="10" t="n">
        <v>5192</v>
      </c>
      <c r="J1123" s="7" t="s">
        <v>106</v>
      </c>
      <c r="K1123" s="10" t="n">
        <f aca="false">IF(I1123="","",IF(J1123="sq ft",ROUND(I1123*0.092903,0),I1123))</f>
        <v>482</v>
      </c>
      <c r="L1123" s="13" t="n">
        <v>41352</v>
      </c>
      <c r="M1123" s="14" t="n">
        <f aca="false">IF(OR(H1123="",L1123=""),"",ROUND((H1123-L1123)/30.44,1))</f>
        <v>55.7</v>
      </c>
      <c r="N1123" s="7" t="str">
        <f aca="false">IF(AND(E1123&lt;&gt;"v2008",ISERROR(SEARCH("Villa",B1123))),"Commercial-scale","Residential unit")</f>
        <v>Residential unit</v>
      </c>
      <c r="O1123" s="7" t="s">
        <v>54</v>
      </c>
    </row>
    <row r="1124" customFormat="false" ht="15" hidden="false" customHeight="false" outlineLevel="0" collapsed="false">
      <c r="A1124" s="7" t="n">
        <v>10889714</v>
      </c>
      <c r="B1124" s="7" t="s">
        <v>466</v>
      </c>
      <c r="C1124" s="7" t="s">
        <v>54</v>
      </c>
      <c r="D1124" s="7" t="s">
        <v>93</v>
      </c>
      <c r="E1124" s="7" t="s">
        <v>467</v>
      </c>
      <c r="F1124" s="7" t="s">
        <v>50</v>
      </c>
      <c r="G1124" s="7"/>
      <c r="H1124" s="13" t="n">
        <v>43046</v>
      </c>
      <c r="I1124" s="10" t="n">
        <v>4430</v>
      </c>
      <c r="J1124" s="7" t="s">
        <v>106</v>
      </c>
      <c r="K1124" s="10" t="n">
        <f aca="false">IF(I1124="","",IF(J1124="sq ft",ROUND(I1124*0.092903,0),I1124))</f>
        <v>412</v>
      </c>
      <c r="L1124" s="13" t="n">
        <v>41352</v>
      </c>
      <c r="M1124" s="14" t="n">
        <f aca="false">IF(OR(H1124="",L1124=""),"",ROUND((H1124-L1124)/30.44,1))</f>
        <v>55.7</v>
      </c>
      <c r="N1124" s="7" t="str">
        <f aca="false">IF(AND(E1124&lt;&gt;"v2008",ISERROR(SEARCH("Villa",B1124))),"Commercial-scale","Residential unit")</f>
        <v>Residential unit</v>
      </c>
      <c r="O1124" s="7" t="s">
        <v>54</v>
      </c>
    </row>
    <row r="1125" customFormat="false" ht="15" hidden="false" customHeight="false" outlineLevel="0" collapsed="false">
      <c r="A1125" s="7" t="n">
        <v>10889324</v>
      </c>
      <c r="B1125" s="7" t="s">
        <v>466</v>
      </c>
      <c r="C1125" s="7" t="s">
        <v>54</v>
      </c>
      <c r="D1125" s="7" t="s">
        <v>93</v>
      </c>
      <c r="E1125" s="7" t="s">
        <v>467</v>
      </c>
      <c r="F1125" s="7" t="s">
        <v>50</v>
      </c>
      <c r="G1125" s="7"/>
      <c r="H1125" s="13" t="n">
        <v>43046</v>
      </c>
      <c r="I1125" s="10" t="n">
        <v>4833</v>
      </c>
      <c r="J1125" s="7" t="s">
        <v>106</v>
      </c>
      <c r="K1125" s="10" t="n">
        <f aca="false">IF(I1125="","",IF(J1125="sq ft",ROUND(I1125*0.092903,0),I1125))</f>
        <v>449</v>
      </c>
      <c r="L1125" s="13" t="n">
        <v>41352</v>
      </c>
      <c r="M1125" s="14" t="n">
        <f aca="false">IF(OR(H1125="",L1125=""),"",ROUND((H1125-L1125)/30.44,1))</f>
        <v>55.7</v>
      </c>
      <c r="N1125" s="7" t="str">
        <f aca="false">IF(AND(E1125&lt;&gt;"v2008",ISERROR(SEARCH("Villa",B1125))),"Commercial-scale","Residential unit")</f>
        <v>Residential unit</v>
      </c>
      <c r="O1125" s="7" t="s">
        <v>54</v>
      </c>
    </row>
    <row r="1126" customFormat="false" ht="15" hidden="false" customHeight="false" outlineLevel="0" collapsed="false">
      <c r="A1126" s="7" t="n">
        <v>10889691</v>
      </c>
      <c r="B1126" s="7" t="s">
        <v>466</v>
      </c>
      <c r="C1126" s="7" t="s">
        <v>54</v>
      </c>
      <c r="D1126" s="7" t="s">
        <v>93</v>
      </c>
      <c r="E1126" s="7" t="s">
        <v>467</v>
      </c>
      <c r="F1126" s="7" t="s">
        <v>50</v>
      </c>
      <c r="G1126" s="7"/>
      <c r="H1126" s="13" t="n">
        <v>43046</v>
      </c>
      <c r="I1126" s="10" t="n">
        <v>5192</v>
      </c>
      <c r="J1126" s="7" t="s">
        <v>106</v>
      </c>
      <c r="K1126" s="10" t="n">
        <f aca="false">IF(I1126="","",IF(J1126="sq ft",ROUND(I1126*0.092903,0),I1126))</f>
        <v>482</v>
      </c>
      <c r="L1126" s="13" t="n">
        <v>41352</v>
      </c>
      <c r="M1126" s="14" t="n">
        <f aca="false">IF(OR(H1126="",L1126=""),"",ROUND((H1126-L1126)/30.44,1))</f>
        <v>55.7</v>
      </c>
      <c r="N1126" s="7" t="str">
        <f aca="false">IF(AND(E1126&lt;&gt;"v2008",ISERROR(SEARCH("Villa",B1126))),"Commercial-scale","Residential unit")</f>
        <v>Residential unit</v>
      </c>
      <c r="O1126" s="7" t="s">
        <v>54</v>
      </c>
    </row>
    <row r="1127" customFormat="false" ht="15" hidden="false" customHeight="false" outlineLevel="0" collapsed="false">
      <c r="A1127" s="7" t="n">
        <v>10889548</v>
      </c>
      <c r="B1127" s="7" t="s">
        <v>466</v>
      </c>
      <c r="C1127" s="7" t="s">
        <v>54</v>
      </c>
      <c r="D1127" s="7" t="s">
        <v>93</v>
      </c>
      <c r="E1127" s="7" t="s">
        <v>467</v>
      </c>
      <c r="F1127" s="7" t="s">
        <v>50</v>
      </c>
      <c r="G1127" s="7"/>
      <c r="H1127" s="13" t="n">
        <v>43046</v>
      </c>
      <c r="I1127" s="10" t="n">
        <v>4833</v>
      </c>
      <c r="J1127" s="7" t="s">
        <v>106</v>
      </c>
      <c r="K1127" s="10" t="n">
        <f aca="false">IF(I1127="","",IF(J1127="sq ft",ROUND(I1127*0.092903,0),I1127))</f>
        <v>449</v>
      </c>
      <c r="L1127" s="13" t="n">
        <v>41352</v>
      </c>
      <c r="M1127" s="14" t="n">
        <f aca="false">IF(OR(H1127="",L1127=""),"",ROUND((H1127-L1127)/30.44,1))</f>
        <v>55.7</v>
      </c>
      <c r="N1127" s="7" t="str">
        <f aca="false">IF(AND(E1127&lt;&gt;"v2008",ISERROR(SEARCH("Villa",B1127))),"Commercial-scale","Residential unit")</f>
        <v>Residential unit</v>
      </c>
      <c r="O1127" s="7" t="s">
        <v>54</v>
      </c>
    </row>
    <row r="1128" customFormat="false" ht="15" hidden="false" customHeight="false" outlineLevel="0" collapsed="false">
      <c r="A1128" s="7" t="n">
        <v>10889792</v>
      </c>
      <c r="B1128" s="7" t="s">
        <v>466</v>
      </c>
      <c r="C1128" s="7" t="s">
        <v>54</v>
      </c>
      <c r="D1128" s="7" t="s">
        <v>93</v>
      </c>
      <c r="E1128" s="7" t="s">
        <v>467</v>
      </c>
      <c r="F1128" s="7" t="s">
        <v>50</v>
      </c>
      <c r="G1128" s="7"/>
      <c r="H1128" s="13" t="n">
        <v>43046</v>
      </c>
      <c r="I1128" s="10" t="n">
        <v>2474</v>
      </c>
      <c r="J1128" s="7" t="s">
        <v>106</v>
      </c>
      <c r="K1128" s="10" t="n">
        <f aca="false">IF(I1128="","",IF(J1128="sq ft",ROUND(I1128*0.092903,0),I1128))</f>
        <v>230</v>
      </c>
      <c r="L1128" s="13" t="n">
        <v>41352</v>
      </c>
      <c r="M1128" s="14" t="n">
        <f aca="false">IF(OR(H1128="",L1128=""),"",ROUND((H1128-L1128)/30.44,1))</f>
        <v>55.7</v>
      </c>
      <c r="N1128" s="7" t="str">
        <f aca="false">IF(AND(E1128&lt;&gt;"v2008",ISERROR(SEARCH("Villa",B1128))),"Commercial-scale","Residential unit")</f>
        <v>Residential unit</v>
      </c>
      <c r="O1128" s="7" t="s">
        <v>54</v>
      </c>
    </row>
    <row r="1129" customFormat="false" ht="15" hidden="false" customHeight="false" outlineLevel="0" collapsed="false">
      <c r="A1129" s="7" t="n">
        <v>10889689</v>
      </c>
      <c r="B1129" s="7" t="s">
        <v>466</v>
      </c>
      <c r="C1129" s="7" t="s">
        <v>54</v>
      </c>
      <c r="D1129" s="7" t="s">
        <v>93</v>
      </c>
      <c r="E1129" s="7" t="s">
        <v>467</v>
      </c>
      <c r="F1129" s="7" t="s">
        <v>50</v>
      </c>
      <c r="G1129" s="7"/>
      <c r="H1129" s="13" t="n">
        <v>43046</v>
      </c>
      <c r="I1129" s="10" t="n">
        <v>4900</v>
      </c>
      <c r="J1129" s="7" t="s">
        <v>106</v>
      </c>
      <c r="K1129" s="10" t="n">
        <f aca="false">IF(I1129="","",IF(J1129="sq ft",ROUND(I1129*0.092903,0),I1129))</f>
        <v>455</v>
      </c>
      <c r="L1129" s="13" t="n">
        <v>41352</v>
      </c>
      <c r="M1129" s="14" t="n">
        <f aca="false">IF(OR(H1129="",L1129=""),"",ROUND((H1129-L1129)/30.44,1))</f>
        <v>55.7</v>
      </c>
      <c r="N1129" s="7" t="str">
        <f aca="false">IF(AND(E1129&lt;&gt;"v2008",ISERROR(SEARCH("Villa",B1129))),"Commercial-scale","Residential unit")</f>
        <v>Residential unit</v>
      </c>
      <c r="O1129" s="7" t="s">
        <v>54</v>
      </c>
    </row>
    <row r="1130" customFormat="false" ht="15" hidden="false" customHeight="false" outlineLevel="0" collapsed="false">
      <c r="A1130" s="7" t="n">
        <v>10889306</v>
      </c>
      <c r="B1130" s="7" t="s">
        <v>466</v>
      </c>
      <c r="C1130" s="7" t="s">
        <v>54</v>
      </c>
      <c r="D1130" s="7" t="s">
        <v>93</v>
      </c>
      <c r="E1130" s="7" t="s">
        <v>467</v>
      </c>
      <c r="F1130" s="7" t="s">
        <v>50</v>
      </c>
      <c r="G1130" s="7"/>
      <c r="H1130" s="13" t="n">
        <v>43046</v>
      </c>
      <c r="I1130" s="10" t="n">
        <v>4171</v>
      </c>
      <c r="J1130" s="7" t="s">
        <v>106</v>
      </c>
      <c r="K1130" s="10" t="n">
        <f aca="false">IF(I1130="","",IF(J1130="sq ft",ROUND(I1130*0.092903,0),I1130))</f>
        <v>387</v>
      </c>
      <c r="L1130" s="13" t="n">
        <v>41352</v>
      </c>
      <c r="M1130" s="14" t="n">
        <f aca="false">IF(OR(H1130="",L1130=""),"",ROUND((H1130-L1130)/30.44,1))</f>
        <v>55.7</v>
      </c>
      <c r="N1130" s="7" t="str">
        <f aca="false">IF(AND(E1130&lt;&gt;"v2008",ISERROR(SEARCH("Villa",B1130))),"Commercial-scale","Residential unit")</f>
        <v>Residential unit</v>
      </c>
      <c r="O1130" s="7" t="s">
        <v>54</v>
      </c>
    </row>
    <row r="1131" customFormat="false" ht="15" hidden="false" customHeight="false" outlineLevel="0" collapsed="false">
      <c r="A1131" s="7" t="n">
        <v>10889334</v>
      </c>
      <c r="B1131" s="7" t="s">
        <v>466</v>
      </c>
      <c r="C1131" s="7" t="s">
        <v>54</v>
      </c>
      <c r="D1131" s="7" t="s">
        <v>93</v>
      </c>
      <c r="E1131" s="7" t="s">
        <v>467</v>
      </c>
      <c r="F1131" s="7" t="s">
        <v>50</v>
      </c>
      <c r="G1131" s="7"/>
      <c r="H1131" s="13" t="n">
        <v>43046</v>
      </c>
      <c r="I1131" s="10" t="n">
        <v>5192</v>
      </c>
      <c r="J1131" s="7" t="s">
        <v>106</v>
      </c>
      <c r="K1131" s="10" t="n">
        <f aca="false">IF(I1131="","",IF(J1131="sq ft",ROUND(I1131*0.092903,0),I1131))</f>
        <v>482</v>
      </c>
      <c r="L1131" s="13" t="n">
        <v>41352</v>
      </c>
      <c r="M1131" s="14" t="n">
        <f aca="false">IF(OR(H1131="",L1131=""),"",ROUND((H1131-L1131)/30.44,1))</f>
        <v>55.7</v>
      </c>
      <c r="N1131" s="7" t="str">
        <f aca="false">IF(AND(E1131&lt;&gt;"v2008",ISERROR(SEARCH("Villa",B1131))),"Commercial-scale","Residential unit")</f>
        <v>Residential unit</v>
      </c>
      <c r="O1131" s="7" t="s">
        <v>54</v>
      </c>
    </row>
    <row r="1132" customFormat="false" ht="15" hidden="false" customHeight="false" outlineLevel="0" collapsed="false">
      <c r="A1132" s="7" t="n">
        <v>10889338</v>
      </c>
      <c r="B1132" s="7" t="s">
        <v>466</v>
      </c>
      <c r="C1132" s="7" t="s">
        <v>54</v>
      </c>
      <c r="D1132" s="7" t="s">
        <v>93</v>
      </c>
      <c r="E1132" s="7" t="s">
        <v>467</v>
      </c>
      <c r="F1132" s="7" t="s">
        <v>50</v>
      </c>
      <c r="G1132" s="7"/>
      <c r="H1132" s="13" t="n">
        <v>43046</v>
      </c>
      <c r="I1132" s="10" t="n">
        <v>4824</v>
      </c>
      <c r="J1132" s="7" t="s">
        <v>106</v>
      </c>
      <c r="K1132" s="10" t="n">
        <f aca="false">IF(I1132="","",IF(J1132="sq ft",ROUND(I1132*0.092903,0),I1132))</f>
        <v>448</v>
      </c>
      <c r="L1132" s="13" t="n">
        <v>41352</v>
      </c>
      <c r="M1132" s="14" t="n">
        <f aca="false">IF(OR(H1132="",L1132=""),"",ROUND((H1132-L1132)/30.44,1))</f>
        <v>55.7</v>
      </c>
      <c r="N1132" s="7" t="str">
        <f aca="false">IF(AND(E1132&lt;&gt;"v2008",ISERROR(SEARCH("Villa",B1132))),"Commercial-scale","Residential unit")</f>
        <v>Residential unit</v>
      </c>
      <c r="O1132" s="7" t="s">
        <v>54</v>
      </c>
    </row>
    <row r="1133" customFormat="false" ht="15" hidden="false" customHeight="false" outlineLevel="0" collapsed="false">
      <c r="A1133" s="7" t="n">
        <v>10889351</v>
      </c>
      <c r="B1133" s="7" t="s">
        <v>466</v>
      </c>
      <c r="C1133" s="7" t="s">
        <v>54</v>
      </c>
      <c r="D1133" s="7" t="s">
        <v>93</v>
      </c>
      <c r="E1133" s="7" t="s">
        <v>467</v>
      </c>
      <c r="F1133" s="7" t="s">
        <v>50</v>
      </c>
      <c r="G1133" s="7"/>
      <c r="H1133" s="13" t="n">
        <v>43046</v>
      </c>
      <c r="I1133" s="10" t="n">
        <v>4430</v>
      </c>
      <c r="J1133" s="7" t="s">
        <v>106</v>
      </c>
      <c r="K1133" s="10" t="n">
        <f aca="false">IF(I1133="","",IF(J1133="sq ft",ROUND(I1133*0.092903,0),I1133))</f>
        <v>412</v>
      </c>
      <c r="L1133" s="13" t="n">
        <v>41352</v>
      </c>
      <c r="M1133" s="14" t="n">
        <f aca="false">IF(OR(H1133="",L1133=""),"",ROUND((H1133-L1133)/30.44,1))</f>
        <v>55.7</v>
      </c>
      <c r="N1133" s="7" t="str">
        <f aca="false">IF(AND(E1133&lt;&gt;"v2008",ISERROR(SEARCH("Villa",B1133))),"Commercial-scale","Residential unit")</f>
        <v>Residential unit</v>
      </c>
      <c r="O1133" s="7" t="s">
        <v>54</v>
      </c>
    </row>
    <row r="1134" customFormat="false" ht="15" hidden="false" customHeight="false" outlineLevel="0" collapsed="false">
      <c r="A1134" s="7" t="n">
        <v>10889353</v>
      </c>
      <c r="B1134" s="7" t="s">
        <v>466</v>
      </c>
      <c r="C1134" s="7" t="s">
        <v>54</v>
      </c>
      <c r="D1134" s="7" t="s">
        <v>93</v>
      </c>
      <c r="E1134" s="7" t="s">
        <v>467</v>
      </c>
      <c r="F1134" s="7" t="s">
        <v>50</v>
      </c>
      <c r="G1134" s="7"/>
      <c r="H1134" s="13" t="n">
        <v>43046</v>
      </c>
      <c r="I1134" s="10" t="n">
        <v>4430</v>
      </c>
      <c r="J1134" s="7" t="s">
        <v>106</v>
      </c>
      <c r="K1134" s="10" t="n">
        <f aca="false">IF(I1134="","",IF(J1134="sq ft",ROUND(I1134*0.092903,0),I1134))</f>
        <v>412</v>
      </c>
      <c r="L1134" s="13" t="n">
        <v>41352</v>
      </c>
      <c r="M1134" s="14" t="n">
        <f aca="false">IF(OR(H1134="",L1134=""),"",ROUND((H1134-L1134)/30.44,1))</f>
        <v>55.7</v>
      </c>
      <c r="N1134" s="7" t="str">
        <f aca="false">IF(AND(E1134&lt;&gt;"v2008",ISERROR(SEARCH("Villa",B1134))),"Commercial-scale","Residential unit")</f>
        <v>Residential unit</v>
      </c>
      <c r="O1134" s="7" t="s">
        <v>54</v>
      </c>
    </row>
    <row r="1135" customFormat="false" ht="15" hidden="false" customHeight="false" outlineLevel="0" collapsed="false">
      <c r="A1135" s="7" t="n">
        <v>10889543</v>
      </c>
      <c r="B1135" s="7" t="s">
        <v>466</v>
      </c>
      <c r="C1135" s="7" t="s">
        <v>54</v>
      </c>
      <c r="D1135" s="7" t="s">
        <v>93</v>
      </c>
      <c r="E1135" s="7" t="s">
        <v>467</v>
      </c>
      <c r="F1135" s="7" t="s">
        <v>50</v>
      </c>
      <c r="G1135" s="7"/>
      <c r="H1135" s="13" t="n">
        <v>43046</v>
      </c>
      <c r="I1135" s="10" t="n">
        <v>4833</v>
      </c>
      <c r="J1135" s="7" t="s">
        <v>106</v>
      </c>
      <c r="K1135" s="10" t="n">
        <f aca="false">IF(I1135="","",IF(J1135="sq ft",ROUND(I1135*0.092903,0),I1135))</f>
        <v>449</v>
      </c>
      <c r="L1135" s="13" t="n">
        <v>41352</v>
      </c>
      <c r="M1135" s="14" t="n">
        <f aca="false">IF(OR(H1135="",L1135=""),"",ROUND((H1135-L1135)/30.44,1))</f>
        <v>55.7</v>
      </c>
      <c r="N1135" s="7" t="str">
        <f aca="false">IF(AND(E1135&lt;&gt;"v2008",ISERROR(SEARCH("Villa",B1135))),"Commercial-scale","Residential unit")</f>
        <v>Residential unit</v>
      </c>
      <c r="O1135" s="7" t="s">
        <v>54</v>
      </c>
    </row>
    <row r="1136" customFormat="false" ht="15" hidden="false" customHeight="false" outlineLevel="0" collapsed="false">
      <c r="A1136" s="7" t="n">
        <v>1000042636</v>
      </c>
      <c r="B1136" s="7" t="s">
        <v>469</v>
      </c>
      <c r="C1136" s="7" t="s">
        <v>470</v>
      </c>
      <c r="D1136" s="7" t="s">
        <v>93</v>
      </c>
      <c r="E1136" s="7" t="s">
        <v>129</v>
      </c>
      <c r="F1136" s="7" t="s">
        <v>50</v>
      </c>
      <c r="G1136" s="7" t="n">
        <v>55</v>
      </c>
      <c r="H1136" s="13" t="n">
        <v>43024</v>
      </c>
      <c r="I1136" s="10" t="n">
        <v>9379</v>
      </c>
      <c r="J1136" s="7" t="s">
        <v>106</v>
      </c>
      <c r="K1136" s="10" t="n">
        <f aca="false">IF(I1136="","",IF(J1136="sq ft",ROUND(I1136*0.092903,0),I1136))</f>
        <v>871</v>
      </c>
      <c r="L1136" s="13" t="n">
        <v>41782</v>
      </c>
      <c r="M1136" s="14" t="n">
        <f aca="false">IF(OR(H1136="",L1136=""),"",ROUND((H1136-L1136)/30.44,1))</f>
        <v>40.8</v>
      </c>
      <c r="N1136" s="7" t="str">
        <f aca="false">IF(AND(E1136&lt;&gt;"v2008",ISERROR(SEARCH("Villa",B1136))),"Commercial-scale","Residential unit")</f>
        <v>Commercial-scale</v>
      </c>
      <c r="O1136" s="7" t="s">
        <v>304</v>
      </c>
    </row>
    <row r="1137" customFormat="false" ht="15" hidden="false" customHeight="false" outlineLevel="0" collapsed="false">
      <c r="A1137" s="7" t="n">
        <v>1000042635</v>
      </c>
      <c r="B1137" s="7" t="s">
        <v>471</v>
      </c>
      <c r="C1137" s="7" t="s">
        <v>470</v>
      </c>
      <c r="D1137" s="7" t="s">
        <v>93</v>
      </c>
      <c r="E1137" s="7" t="s">
        <v>129</v>
      </c>
      <c r="F1137" s="7" t="s">
        <v>50</v>
      </c>
      <c r="G1137" s="7" t="n">
        <v>52</v>
      </c>
      <c r="H1137" s="13" t="n">
        <v>43024</v>
      </c>
      <c r="I1137" s="10" t="n">
        <v>88711</v>
      </c>
      <c r="J1137" s="7" t="s">
        <v>106</v>
      </c>
      <c r="K1137" s="10" t="n">
        <f aca="false">IF(I1137="","",IF(J1137="sq ft",ROUND(I1137*0.092903,0),I1137))</f>
        <v>8242</v>
      </c>
      <c r="L1137" s="13" t="n">
        <v>41782</v>
      </c>
      <c r="M1137" s="14" t="n">
        <f aca="false">IF(OR(H1137="",L1137=""),"",ROUND((H1137-L1137)/30.44,1))</f>
        <v>40.8</v>
      </c>
      <c r="N1137" s="7" t="str">
        <f aca="false">IF(AND(E1137&lt;&gt;"v2008",ISERROR(SEARCH("Villa",B1137))),"Commercial-scale","Residential unit")</f>
        <v>Commercial-scale</v>
      </c>
      <c r="O1137" s="7" t="s">
        <v>304</v>
      </c>
    </row>
    <row r="1138" customFormat="false" ht="15" hidden="false" customHeight="false" outlineLevel="0" collapsed="false">
      <c r="A1138" s="7" t="n">
        <v>1000042637</v>
      </c>
      <c r="B1138" s="7" t="s">
        <v>472</v>
      </c>
      <c r="C1138" s="7" t="s">
        <v>470</v>
      </c>
      <c r="D1138" s="7" t="s">
        <v>93</v>
      </c>
      <c r="E1138" s="7" t="s">
        <v>129</v>
      </c>
      <c r="F1138" s="7" t="s">
        <v>50</v>
      </c>
      <c r="G1138" s="7" t="n">
        <v>50</v>
      </c>
      <c r="H1138" s="13" t="n">
        <v>43024</v>
      </c>
      <c r="I1138" s="10" t="n">
        <v>45860</v>
      </c>
      <c r="J1138" s="7" t="s">
        <v>106</v>
      </c>
      <c r="K1138" s="10" t="n">
        <f aca="false">IF(I1138="","",IF(J1138="sq ft",ROUND(I1138*0.092903,0),I1138))</f>
        <v>4261</v>
      </c>
      <c r="L1138" s="13" t="n">
        <v>41782</v>
      </c>
      <c r="M1138" s="14" t="n">
        <f aca="false">IF(OR(H1138="",L1138=""),"",ROUND((H1138-L1138)/30.44,1))</f>
        <v>40.8</v>
      </c>
      <c r="N1138" s="7" t="str">
        <f aca="false">IF(AND(E1138&lt;&gt;"v2008",ISERROR(SEARCH("Villa",B1138))),"Commercial-scale","Residential unit")</f>
        <v>Commercial-scale</v>
      </c>
      <c r="O1138" s="7" t="s">
        <v>304</v>
      </c>
    </row>
    <row r="1139" customFormat="false" ht="15" hidden="false" customHeight="false" outlineLevel="0" collapsed="false">
      <c r="A1139" s="7" t="n">
        <v>1000055592</v>
      </c>
      <c r="B1139" s="7" t="s">
        <v>473</v>
      </c>
      <c r="C1139" s="7" t="s">
        <v>54</v>
      </c>
      <c r="D1139" s="7" t="s">
        <v>93</v>
      </c>
      <c r="E1139" s="7" t="s">
        <v>129</v>
      </c>
      <c r="F1139" s="7" t="s">
        <v>51</v>
      </c>
      <c r="G1139" s="7" t="n">
        <v>44</v>
      </c>
      <c r="H1139" s="13" t="n">
        <v>42951</v>
      </c>
      <c r="I1139" s="10" t="n">
        <v>495</v>
      </c>
      <c r="J1139" s="7" t="s">
        <v>474</v>
      </c>
      <c r="K1139" s="10" t="n">
        <f aca="false">IF(I1139="","",IF(J1139="sq ft",ROUND(I1139*0.092903,0),I1139))</f>
        <v>495</v>
      </c>
      <c r="L1139" s="13" t="n">
        <v>42067</v>
      </c>
      <c r="M1139" s="14" t="n">
        <f aca="false">IF(OR(H1139="",L1139=""),"",ROUND((H1139-L1139)/30.44,1))</f>
        <v>29</v>
      </c>
      <c r="N1139" s="7" t="str">
        <f aca="false">IF(AND(E1139&lt;&gt;"v2008",ISERROR(SEARCH("Villa",B1139))),"Commercial-scale","Residential unit")</f>
        <v>Commercial-scale</v>
      </c>
      <c r="O1139" s="7" t="s">
        <v>54</v>
      </c>
    </row>
    <row r="1140" customFormat="false" ht="15" hidden="false" customHeight="false" outlineLevel="0" collapsed="false">
      <c r="A1140" s="7" t="n">
        <v>1000027853</v>
      </c>
      <c r="B1140" s="7" t="s">
        <v>475</v>
      </c>
      <c r="C1140" s="7" t="s">
        <v>56</v>
      </c>
      <c r="D1140" s="7" t="s">
        <v>93</v>
      </c>
      <c r="E1140" s="7" t="s">
        <v>129</v>
      </c>
      <c r="F1140" s="7" t="s">
        <v>49</v>
      </c>
      <c r="G1140" s="7" t="n">
        <v>61</v>
      </c>
      <c r="H1140" s="13" t="n">
        <v>42792</v>
      </c>
      <c r="I1140" s="10" t="n">
        <v>139292</v>
      </c>
      <c r="J1140" s="7" t="s">
        <v>106</v>
      </c>
      <c r="K1140" s="10" t="n">
        <f aca="false">IF(I1140="","",IF(J1140="sq ft",ROUND(I1140*0.092903,0),I1140))</f>
        <v>12941</v>
      </c>
      <c r="L1140" s="13" t="n">
        <v>41197</v>
      </c>
      <c r="M1140" s="14" t="n">
        <f aca="false">IF(OR(H1140="",L1140=""),"",ROUND((H1140-L1140)/30.44,1))</f>
        <v>52.4</v>
      </c>
      <c r="N1140" s="7" t="str">
        <f aca="false">IF(AND(E1140&lt;&gt;"v2008",ISERROR(SEARCH("Villa",B1140))),"Commercial-scale","Residential unit")</f>
        <v>Commercial-scale</v>
      </c>
      <c r="O1140" s="7" t="s">
        <v>56</v>
      </c>
    </row>
    <row r="1141" customFormat="false" ht="15" hidden="false" customHeight="false" outlineLevel="0" collapsed="false">
      <c r="A1141" s="7" t="n">
        <v>10381420</v>
      </c>
      <c r="B1141" s="7" t="s">
        <v>476</v>
      </c>
      <c r="C1141" s="7" t="s">
        <v>54</v>
      </c>
      <c r="D1141" s="7" t="s">
        <v>93</v>
      </c>
      <c r="E1141" s="7" t="s">
        <v>477</v>
      </c>
      <c r="F1141" s="7" t="s">
        <v>49</v>
      </c>
      <c r="G1141" s="7" t="n">
        <v>35</v>
      </c>
      <c r="H1141" s="13" t="n">
        <v>42778</v>
      </c>
      <c r="I1141" s="10" t="n">
        <v>1024051</v>
      </c>
      <c r="J1141" s="7" t="s">
        <v>106</v>
      </c>
      <c r="K1141" s="10" t="n">
        <f aca="false">IF(I1141="","",IF(J1141="sq ft",ROUND(I1141*0.092903,0),I1141))</f>
        <v>95137</v>
      </c>
      <c r="L1141" s="13" t="n">
        <v>39847</v>
      </c>
      <c r="M1141" s="14" t="n">
        <f aca="false">IF(OR(H1141="",L1141=""),"",ROUND((H1141-L1141)/30.44,1))</f>
        <v>96.3</v>
      </c>
      <c r="N1141" s="7" t="str">
        <f aca="false">IF(AND(E1141&lt;&gt;"v2008",ISERROR(SEARCH("Villa",B1141))),"Commercial-scale","Residential unit")</f>
        <v>Commercial-scale</v>
      </c>
      <c r="O1141" s="7" t="s">
        <v>54</v>
      </c>
    </row>
    <row r="1142" customFormat="false" ht="15" hidden="false" customHeight="false" outlineLevel="0" collapsed="false">
      <c r="A1142" s="7" t="n">
        <v>10381427</v>
      </c>
      <c r="B1142" s="7" t="s">
        <v>478</v>
      </c>
      <c r="C1142" s="7" t="s">
        <v>54</v>
      </c>
      <c r="D1142" s="7" t="s">
        <v>93</v>
      </c>
      <c r="E1142" s="7" t="s">
        <v>477</v>
      </c>
      <c r="F1142" s="7" t="s">
        <v>49</v>
      </c>
      <c r="G1142" s="7" t="n">
        <v>35</v>
      </c>
      <c r="H1142" s="13" t="n">
        <v>42778</v>
      </c>
      <c r="I1142" s="10" t="n">
        <v>788112</v>
      </c>
      <c r="J1142" s="7" t="s">
        <v>106</v>
      </c>
      <c r="K1142" s="10" t="n">
        <f aca="false">IF(I1142="","",IF(J1142="sq ft",ROUND(I1142*0.092903,0),I1142))</f>
        <v>73218</v>
      </c>
      <c r="L1142" s="13" t="n">
        <v>39847</v>
      </c>
      <c r="M1142" s="14" t="n">
        <f aca="false">IF(OR(H1142="",L1142=""),"",ROUND((H1142-L1142)/30.44,1))</f>
        <v>96.3</v>
      </c>
      <c r="N1142" s="7" t="str">
        <f aca="false">IF(AND(E1142&lt;&gt;"v2008",ISERROR(SEARCH("Villa",B1142))),"Commercial-scale","Residential unit")</f>
        <v>Commercial-scale</v>
      </c>
      <c r="O1142" s="7" t="s">
        <v>54</v>
      </c>
    </row>
    <row r="1143" customFormat="false" ht="15" hidden="false" customHeight="false" outlineLevel="0" collapsed="false">
      <c r="A1143" s="7" t="n">
        <v>1000032974</v>
      </c>
      <c r="B1143" s="7" t="s">
        <v>479</v>
      </c>
      <c r="C1143" s="7" t="s">
        <v>56</v>
      </c>
      <c r="D1143" s="7" t="s">
        <v>93</v>
      </c>
      <c r="E1143" s="7" t="s">
        <v>129</v>
      </c>
      <c r="F1143" s="7" t="s">
        <v>50</v>
      </c>
      <c r="G1143" s="7" t="n">
        <v>54</v>
      </c>
      <c r="H1143" s="13" t="n">
        <v>42756</v>
      </c>
      <c r="I1143" s="10" t="n">
        <v>272500</v>
      </c>
      <c r="J1143" s="7" t="s">
        <v>106</v>
      </c>
      <c r="K1143" s="10" t="n">
        <f aca="false">IF(I1143="","",IF(J1143="sq ft",ROUND(I1143*0.092903,0),I1143))</f>
        <v>25316</v>
      </c>
      <c r="L1143" s="13" t="n">
        <v>41421</v>
      </c>
      <c r="M1143" s="14" t="n">
        <f aca="false">IF(OR(H1143="",L1143=""),"",ROUND((H1143-L1143)/30.44,1))</f>
        <v>43.9</v>
      </c>
      <c r="N1143" s="7" t="str">
        <f aca="false">IF(AND(E1143&lt;&gt;"v2008",ISERROR(SEARCH("Villa",B1143))),"Commercial-scale","Residential unit")</f>
        <v>Commercial-scale</v>
      </c>
      <c r="O1143" s="7" t="s">
        <v>56</v>
      </c>
    </row>
    <row r="1144" customFormat="false" ht="15" hidden="false" customHeight="false" outlineLevel="0" collapsed="false">
      <c r="A1144" s="7" t="n">
        <v>1000055083</v>
      </c>
      <c r="B1144" s="7" t="s">
        <v>480</v>
      </c>
      <c r="C1144" s="7" t="s">
        <v>55</v>
      </c>
      <c r="D1144" s="7" t="s">
        <v>93</v>
      </c>
      <c r="E1144" s="7" t="s">
        <v>129</v>
      </c>
      <c r="F1144" s="7" t="s">
        <v>51</v>
      </c>
      <c r="G1144" s="7" t="n">
        <v>47</v>
      </c>
      <c r="H1144" s="13" t="n">
        <v>42721</v>
      </c>
      <c r="I1144" s="10" t="n">
        <v>559723</v>
      </c>
      <c r="J1144" s="7" t="s">
        <v>106</v>
      </c>
      <c r="K1144" s="10" t="n">
        <f aca="false">IF(I1144="","",IF(J1144="sq ft",ROUND(I1144*0.092903,0),I1144))</f>
        <v>52000</v>
      </c>
      <c r="L1144" s="13" t="n">
        <v>42051</v>
      </c>
      <c r="M1144" s="14" t="n">
        <f aca="false">IF(OR(H1144="",L1144=""),"",ROUND((H1144-L1144)/30.44,1))</f>
        <v>22</v>
      </c>
      <c r="N1144" s="7" t="str">
        <f aca="false">IF(AND(E1144&lt;&gt;"v2008",ISERROR(SEARCH("Villa",B1144))),"Commercial-scale","Residential unit")</f>
        <v>Commercial-scale</v>
      </c>
      <c r="O1144" s="7" t="s">
        <v>55</v>
      </c>
    </row>
    <row r="1145" customFormat="false" ht="15" hidden="false" customHeight="false" outlineLevel="0" collapsed="false">
      <c r="A1145" s="7" t="n">
        <v>10348569</v>
      </c>
      <c r="B1145" s="7" t="s">
        <v>268</v>
      </c>
      <c r="C1145" s="7" t="s">
        <v>54</v>
      </c>
      <c r="D1145" s="7" t="s">
        <v>93</v>
      </c>
      <c r="E1145" s="7" t="s">
        <v>464</v>
      </c>
      <c r="F1145" s="7" t="s">
        <v>48</v>
      </c>
      <c r="G1145" s="7"/>
      <c r="H1145" s="13" t="n">
        <v>42583</v>
      </c>
      <c r="I1145" s="10" t="n">
        <v>675780</v>
      </c>
      <c r="J1145" s="7" t="s">
        <v>106</v>
      </c>
      <c r="K1145" s="10" t="n">
        <f aca="false">IF(I1145="","",IF(J1145="sq ft",ROUND(I1145*0.092903,0),I1145))</f>
        <v>62782</v>
      </c>
      <c r="L1145" s="13" t="n">
        <v>39791</v>
      </c>
      <c r="M1145" s="14" t="n">
        <f aca="false">IF(OR(H1145="",L1145=""),"",ROUND((H1145-L1145)/30.44,1))</f>
        <v>91.7</v>
      </c>
      <c r="N1145" s="7" t="str">
        <f aca="false">IF(AND(E1145&lt;&gt;"v2008",ISERROR(SEARCH("Villa",B1145))),"Commercial-scale","Residential unit")</f>
        <v>Commercial-scale</v>
      </c>
      <c r="O1145" s="7" t="s">
        <v>54</v>
      </c>
    </row>
    <row r="1146" customFormat="false" ht="15" hidden="false" customHeight="false" outlineLevel="0" collapsed="false">
      <c r="A1146" s="7" t="n">
        <v>10484777</v>
      </c>
      <c r="B1146" s="7" t="s">
        <v>481</v>
      </c>
      <c r="C1146" s="7" t="s">
        <v>54</v>
      </c>
      <c r="D1146" s="7" t="s">
        <v>93</v>
      </c>
      <c r="E1146" s="7" t="s">
        <v>464</v>
      </c>
      <c r="F1146" s="7" t="s">
        <v>50</v>
      </c>
      <c r="G1146" s="7" t="n">
        <v>37</v>
      </c>
      <c r="H1146" s="13" t="n">
        <v>42578</v>
      </c>
      <c r="I1146" s="10" t="n">
        <v>568862</v>
      </c>
      <c r="J1146" s="7" t="s">
        <v>106</v>
      </c>
      <c r="K1146" s="10" t="n">
        <f aca="false">IF(I1146="","",IF(J1146="sq ft",ROUND(I1146*0.092903,0),I1146))</f>
        <v>52849</v>
      </c>
      <c r="L1146" s="13" t="n">
        <v>39941</v>
      </c>
      <c r="M1146" s="14" t="n">
        <f aca="false">IF(OR(H1146="",L1146=""),"",ROUND((H1146-L1146)/30.44,1))</f>
        <v>86.6</v>
      </c>
      <c r="N1146" s="7" t="str">
        <f aca="false">IF(AND(E1146&lt;&gt;"v2008",ISERROR(SEARCH("Villa",B1146))),"Commercial-scale","Residential unit")</f>
        <v>Commercial-scale</v>
      </c>
      <c r="O1146" s="7" t="s">
        <v>54</v>
      </c>
    </row>
    <row r="1147" customFormat="false" ht="15" hidden="false" customHeight="false" outlineLevel="0" collapsed="false">
      <c r="A1147" s="7" t="n">
        <v>10484787</v>
      </c>
      <c r="B1147" s="7" t="s">
        <v>482</v>
      </c>
      <c r="C1147" s="7" t="s">
        <v>54</v>
      </c>
      <c r="D1147" s="7" t="s">
        <v>93</v>
      </c>
      <c r="E1147" s="7" t="s">
        <v>477</v>
      </c>
      <c r="F1147" s="7" t="s">
        <v>49</v>
      </c>
      <c r="G1147" s="7" t="n">
        <v>44</v>
      </c>
      <c r="H1147" s="13" t="n">
        <v>42578</v>
      </c>
      <c r="I1147" s="10" t="n">
        <v>640000</v>
      </c>
      <c r="J1147" s="7" t="s">
        <v>106</v>
      </c>
      <c r="K1147" s="10" t="n">
        <f aca="false">IF(I1147="","",IF(J1147="sq ft",ROUND(I1147*0.092903,0),I1147))</f>
        <v>59458</v>
      </c>
      <c r="L1147" s="13" t="n">
        <v>39941</v>
      </c>
      <c r="M1147" s="14" t="n">
        <f aca="false">IF(OR(H1147="",L1147=""),"",ROUND((H1147-L1147)/30.44,1))</f>
        <v>86.6</v>
      </c>
      <c r="N1147" s="7" t="str">
        <f aca="false">IF(AND(E1147&lt;&gt;"v2008",ISERROR(SEARCH("Villa",B1147))),"Commercial-scale","Residential unit")</f>
        <v>Commercial-scale</v>
      </c>
      <c r="O1147" s="7" t="s">
        <v>54</v>
      </c>
    </row>
    <row r="1148" customFormat="false" ht="15" hidden="false" customHeight="false" outlineLevel="0" collapsed="false">
      <c r="A1148" s="7" t="n">
        <v>1000056326</v>
      </c>
      <c r="B1148" s="7" t="s">
        <v>483</v>
      </c>
      <c r="C1148" s="7" t="s">
        <v>55</v>
      </c>
      <c r="D1148" s="7" t="s">
        <v>93</v>
      </c>
      <c r="E1148" s="7" t="s">
        <v>129</v>
      </c>
      <c r="F1148" s="7" t="s">
        <v>48</v>
      </c>
      <c r="G1148" s="7" t="n">
        <v>89</v>
      </c>
      <c r="H1148" s="13" t="n">
        <v>42421</v>
      </c>
      <c r="I1148" s="10" t="n">
        <v>43881</v>
      </c>
      <c r="J1148" s="7" t="s">
        <v>106</v>
      </c>
      <c r="K1148" s="10" t="n">
        <f aca="false">IF(I1148="","",IF(J1148="sq ft",ROUND(I1148*0.092903,0),I1148))</f>
        <v>4077</v>
      </c>
      <c r="L1148" s="13" t="n">
        <v>42089</v>
      </c>
      <c r="M1148" s="14" t="n">
        <f aca="false">IF(OR(H1148="",L1148=""),"",ROUND((H1148-L1148)/30.44,1))</f>
        <v>10.9</v>
      </c>
      <c r="N1148" s="7" t="str">
        <f aca="false">IF(AND(E1148&lt;&gt;"v2008",ISERROR(SEARCH("Villa",B1148))),"Commercial-scale","Residential unit")</f>
        <v>Commercial-scale</v>
      </c>
      <c r="O1148" s="7" t="s">
        <v>55</v>
      </c>
    </row>
    <row r="1149" customFormat="false" ht="15" hidden="false" customHeight="false" outlineLevel="0" collapsed="false">
      <c r="A1149" s="7" t="n">
        <v>10887817</v>
      </c>
      <c r="B1149" s="7" t="s">
        <v>484</v>
      </c>
      <c r="C1149" s="7" t="s">
        <v>54</v>
      </c>
      <c r="D1149" s="7" t="s">
        <v>93</v>
      </c>
      <c r="E1149" s="7" t="s">
        <v>467</v>
      </c>
      <c r="F1149" s="7" t="s">
        <v>48</v>
      </c>
      <c r="G1149" s="7"/>
      <c r="H1149" s="13" t="n">
        <v>42310</v>
      </c>
      <c r="I1149" s="10" t="n">
        <v>7284</v>
      </c>
      <c r="J1149" s="7" t="s">
        <v>106</v>
      </c>
      <c r="K1149" s="10" t="n">
        <f aca="false">IF(I1149="","",IF(J1149="sq ft",ROUND(I1149*0.092903,0),I1149))</f>
        <v>677</v>
      </c>
      <c r="L1149" s="13" t="n">
        <v>41282</v>
      </c>
      <c r="M1149" s="14" t="n">
        <f aca="false">IF(OR(H1149="",L1149=""),"",ROUND((H1149-L1149)/30.44,1))</f>
        <v>33.8</v>
      </c>
      <c r="N1149" s="7" t="str">
        <f aca="false">IF(AND(E1149&lt;&gt;"v2008",ISERROR(SEARCH("Villa",B1149))),"Commercial-scale","Residential unit")</f>
        <v>Residential unit</v>
      </c>
      <c r="O1149" s="7" t="s">
        <v>54</v>
      </c>
    </row>
    <row r="1150" customFormat="false" ht="15" hidden="false" customHeight="false" outlineLevel="0" collapsed="false">
      <c r="A1150" s="7" t="n">
        <v>1000027510</v>
      </c>
      <c r="B1150" s="7" t="s">
        <v>485</v>
      </c>
      <c r="C1150" s="7" t="s">
        <v>54</v>
      </c>
      <c r="D1150" s="7" t="s">
        <v>93</v>
      </c>
      <c r="E1150" s="7" t="s">
        <v>129</v>
      </c>
      <c r="F1150" s="7" t="s">
        <v>49</v>
      </c>
      <c r="G1150" s="7" t="n">
        <v>68</v>
      </c>
      <c r="H1150" s="13" t="n">
        <v>42285</v>
      </c>
      <c r="I1150" s="10" t="n">
        <v>19548</v>
      </c>
      <c r="J1150" s="7" t="s">
        <v>106</v>
      </c>
      <c r="K1150" s="10" t="n">
        <f aca="false">IF(I1150="","",IF(J1150="sq ft",ROUND(I1150*0.092903,0),I1150))</f>
        <v>1816</v>
      </c>
      <c r="L1150" s="13" t="n">
        <v>41178</v>
      </c>
      <c r="M1150" s="14" t="n">
        <f aca="false">IF(OR(H1150="",L1150=""),"",ROUND((H1150-L1150)/30.44,1))</f>
        <v>36.4</v>
      </c>
      <c r="N1150" s="7" t="str">
        <f aca="false">IF(AND(E1150&lt;&gt;"v2008",ISERROR(SEARCH("Villa",B1150))),"Commercial-scale","Residential unit")</f>
        <v>Commercial-scale</v>
      </c>
      <c r="O1150" s="7" t="s">
        <v>54</v>
      </c>
    </row>
    <row r="1151" customFormat="false" ht="15" hidden="false" customHeight="false" outlineLevel="0" collapsed="false">
      <c r="A1151" s="7" t="n">
        <v>10488427</v>
      </c>
      <c r="B1151" s="7" t="s">
        <v>486</v>
      </c>
      <c r="C1151" s="7" t="s">
        <v>54</v>
      </c>
      <c r="D1151" s="7" t="s">
        <v>93</v>
      </c>
      <c r="E1151" s="7" t="s">
        <v>477</v>
      </c>
      <c r="F1151" s="7" t="s">
        <v>50</v>
      </c>
      <c r="G1151" s="7" t="n">
        <v>32</v>
      </c>
      <c r="H1151" s="13" t="n">
        <v>42266</v>
      </c>
      <c r="I1151" s="10" t="n">
        <v>1078802</v>
      </c>
      <c r="J1151" s="7" t="s">
        <v>106</v>
      </c>
      <c r="K1151" s="10" t="n">
        <f aca="false">IF(I1151="","",IF(J1151="sq ft",ROUND(I1151*0.092903,0),I1151))</f>
        <v>100224</v>
      </c>
      <c r="L1151" s="13" t="n">
        <v>40206</v>
      </c>
      <c r="M1151" s="14" t="n">
        <f aca="false">IF(OR(H1151="",L1151=""),"",ROUND((H1151-L1151)/30.44,1))</f>
        <v>67.7</v>
      </c>
      <c r="N1151" s="7" t="str">
        <f aca="false">IF(AND(E1151&lt;&gt;"v2008",ISERROR(SEARCH("Villa",B1151))),"Commercial-scale","Residential unit")</f>
        <v>Commercial-scale</v>
      </c>
      <c r="O1151" s="7" t="s">
        <v>54</v>
      </c>
    </row>
    <row r="1152" customFormat="false" ht="15" hidden="false" customHeight="false" outlineLevel="0" collapsed="false">
      <c r="A1152" s="7" t="n">
        <v>10456369</v>
      </c>
      <c r="B1152" s="7" t="s">
        <v>487</v>
      </c>
      <c r="C1152" s="7" t="s">
        <v>54</v>
      </c>
      <c r="D1152" s="7" t="s">
        <v>93</v>
      </c>
      <c r="E1152" s="7" t="s">
        <v>464</v>
      </c>
      <c r="F1152" s="7" t="s">
        <v>50</v>
      </c>
      <c r="G1152" s="7" t="n">
        <v>35</v>
      </c>
      <c r="H1152" s="13" t="n">
        <v>42242</v>
      </c>
      <c r="I1152" s="10" t="n">
        <v>233700</v>
      </c>
      <c r="J1152" s="7" t="s">
        <v>106</v>
      </c>
      <c r="K1152" s="10" t="n">
        <f aca="false">IF(I1152="","",IF(J1152="sq ft",ROUND(I1152*0.092903,0),I1152))</f>
        <v>21711</v>
      </c>
      <c r="L1152" s="13" t="n">
        <v>39903</v>
      </c>
      <c r="M1152" s="14" t="n">
        <f aca="false">IF(OR(H1152="",L1152=""),"",ROUND((H1152-L1152)/30.44,1))</f>
        <v>76.8</v>
      </c>
      <c r="N1152" s="7" t="str">
        <f aca="false">IF(AND(E1152&lt;&gt;"v2008",ISERROR(SEARCH("Villa",B1152))),"Commercial-scale","Residential unit")</f>
        <v>Commercial-scale</v>
      </c>
      <c r="O1152" s="7" t="s">
        <v>54</v>
      </c>
    </row>
    <row r="1153" customFormat="false" ht="15" hidden="false" customHeight="false" outlineLevel="0" collapsed="false">
      <c r="A1153" s="7" t="n">
        <v>10651490</v>
      </c>
      <c r="B1153" s="7" t="s">
        <v>488</v>
      </c>
      <c r="C1153" s="7" t="s">
        <v>54</v>
      </c>
      <c r="D1153" s="7" t="s">
        <v>93</v>
      </c>
      <c r="E1153" s="7" t="s">
        <v>477</v>
      </c>
      <c r="F1153" s="7" t="s">
        <v>49</v>
      </c>
      <c r="G1153" s="7" t="n">
        <v>34</v>
      </c>
      <c r="H1153" s="13" t="n">
        <v>42242</v>
      </c>
      <c r="I1153" s="10" t="n">
        <v>217291</v>
      </c>
      <c r="J1153" s="7" t="s">
        <v>106</v>
      </c>
      <c r="K1153" s="10" t="n">
        <f aca="false">IF(I1153="","",IF(J1153="sq ft",ROUND(I1153*0.092903,0),I1153))</f>
        <v>20187</v>
      </c>
      <c r="L1153" s="13" t="n">
        <v>39903</v>
      </c>
      <c r="M1153" s="14" t="n">
        <f aca="false">IF(OR(H1153="",L1153=""),"",ROUND((H1153-L1153)/30.44,1))</f>
        <v>76.8</v>
      </c>
      <c r="N1153" s="7" t="str">
        <f aca="false">IF(AND(E1153&lt;&gt;"v2008",ISERROR(SEARCH("Villa",B1153))),"Commercial-scale","Residential unit")</f>
        <v>Commercial-scale</v>
      </c>
      <c r="O1153" s="7" t="s">
        <v>54</v>
      </c>
    </row>
    <row r="1154" customFormat="false" ht="15" hidden="false" customHeight="false" outlineLevel="0" collapsed="false">
      <c r="A1154" s="7" t="n">
        <v>10651489</v>
      </c>
      <c r="B1154" s="7" t="s">
        <v>489</v>
      </c>
      <c r="C1154" s="7" t="s">
        <v>54</v>
      </c>
      <c r="D1154" s="7" t="s">
        <v>93</v>
      </c>
      <c r="E1154" s="7" t="s">
        <v>477</v>
      </c>
      <c r="F1154" s="7" t="s">
        <v>50</v>
      </c>
      <c r="G1154" s="7" t="n">
        <v>33</v>
      </c>
      <c r="H1154" s="13" t="n">
        <v>42242</v>
      </c>
      <c r="I1154" s="10" t="n">
        <v>346910</v>
      </c>
      <c r="J1154" s="7" t="s">
        <v>106</v>
      </c>
      <c r="K1154" s="10" t="n">
        <f aca="false">IF(I1154="","",IF(J1154="sq ft",ROUND(I1154*0.092903,0),I1154))</f>
        <v>32229</v>
      </c>
      <c r="L1154" s="13" t="n">
        <v>40268</v>
      </c>
      <c r="M1154" s="14" t="n">
        <f aca="false">IF(OR(H1154="",L1154=""),"",ROUND((H1154-L1154)/30.44,1))</f>
        <v>64.8</v>
      </c>
      <c r="N1154" s="7" t="str">
        <f aca="false">IF(AND(E1154&lt;&gt;"v2008",ISERROR(SEARCH("Villa",B1154))),"Commercial-scale","Residential unit")</f>
        <v>Commercial-scale</v>
      </c>
      <c r="O1154" s="7" t="s">
        <v>54</v>
      </c>
    </row>
    <row r="1155" customFormat="false" ht="15" hidden="false" customHeight="false" outlineLevel="0" collapsed="false">
      <c r="A1155" s="7" t="n">
        <v>10651494</v>
      </c>
      <c r="B1155" s="7" t="s">
        <v>490</v>
      </c>
      <c r="C1155" s="7" t="s">
        <v>54</v>
      </c>
      <c r="D1155" s="7" t="s">
        <v>93</v>
      </c>
      <c r="E1155" s="7" t="s">
        <v>464</v>
      </c>
      <c r="F1155" s="7" t="s">
        <v>50</v>
      </c>
      <c r="G1155" s="7" t="n">
        <v>37</v>
      </c>
      <c r="H1155" s="13" t="n">
        <v>42242</v>
      </c>
      <c r="I1155" s="10" t="n">
        <v>152408</v>
      </c>
      <c r="J1155" s="7" t="s">
        <v>106</v>
      </c>
      <c r="K1155" s="10" t="n">
        <f aca="false">IF(I1155="","",IF(J1155="sq ft",ROUND(I1155*0.092903,0),I1155))</f>
        <v>14159</v>
      </c>
      <c r="L1155" s="13" t="n">
        <v>39903</v>
      </c>
      <c r="M1155" s="14" t="n">
        <f aca="false">IF(OR(H1155="",L1155=""),"",ROUND((H1155-L1155)/30.44,1))</f>
        <v>76.8</v>
      </c>
      <c r="N1155" s="7" t="str">
        <f aca="false">IF(AND(E1155&lt;&gt;"v2008",ISERROR(SEARCH("Villa",B1155))),"Commercial-scale","Residential unit")</f>
        <v>Commercial-scale</v>
      </c>
      <c r="O1155" s="7" t="s">
        <v>54</v>
      </c>
    </row>
    <row r="1156" customFormat="false" ht="15" hidden="false" customHeight="false" outlineLevel="0" collapsed="false">
      <c r="A1156" s="7" t="n">
        <v>10488421</v>
      </c>
      <c r="B1156" s="7" t="s">
        <v>491</v>
      </c>
      <c r="C1156" s="7" t="s">
        <v>54</v>
      </c>
      <c r="D1156" s="7" t="s">
        <v>93</v>
      </c>
      <c r="E1156" s="7" t="s">
        <v>477</v>
      </c>
      <c r="F1156" s="7" t="s">
        <v>50</v>
      </c>
      <c r="G1156" s="7" t="n">
        <v>32</v>
      </c>
      <c r="H1156" s="13" t="n">
        <v>42224</v>
      </c>
      <c r="I1156" s="10" t="n">
        <v>666060</v>
      </c>
      <c r="J1156" s="7" t="s">
        <v>106</v>
      </c>
      <c r="K1156" s="10" t="n">
        <f aca="false">IF(I1156="","",IF(J1156="sq ft",ROUND(I1156*0.092903,0),I1156))</f>
        <v>61879</v>
      </c>
      <c r="L1156" s="13" t="n">
        <v>40206</v>
      </c>
      <c r="M1156" s="14" t="n">
        <f aca="false">IF(OR(H1156="",L1156=""),"",ROUND((H1156-L1156)/30.44,1))</f>
        <v>66.3</v>
      </c>
      <c r="N1156" s="7" t="str">
        <f aca="false">IF(AND(E1156&lt;&gt;"v2008",ISERROR(SEARCH("Villa",B1156))),"Commercial-scale","Residential unit")</f>
        <v>Commercial-scale</v>
      </c>
      <c r="O1156" s="7" t="s">
        <v>54</v>
      </c>
    </row>
    <row r="1157" customFormat="false" ht="15" hidden="false" customHeight="false" outlineLevel="0" collapsed="false">
      <c r="A1157" s="7" t="n">
        <v>1000024584</v>
      </c>
      <c r="B1157" s="7" t="s">
        <v>492</v>
      </c>
      <c r="C1157" s="7" t="s">
        <v>493</v>
      </c>
      <c r="D1157" s="7" t="s">
        <v>93</v>
      </c>
      <c r="E1157" s="7" t="s">
        <v>129</v>
      </c>
      <c r="F1157" s="7" t="s">
        <v>49</v>
      </c>
      <c r="G1157" s="7" t="n">
        <v>66</v>
      </c>
      <c r="H1157" s="13" t="n">
        <v>41974</v>
      </c>
      <c r="I1157" s="10" t="n">
        <v>1636459</v>
      </c>
      <c r="J1157" s="7" t="s">
        <v>106</v>
      </c>
      <c r="K1157" s="10" t="n">
        <f aca="false">IF(I1157="","",IF(J1157="sq ft",ROUND(I1157*0.092903,0),I1157))</f>
        <v>152032</v>
      </c>
      <c r="L1157" s="13" t="n">
        <v>41040</v>
      </c>
      <c r="M1157" s="14" t="n">
        <f aca="false">IF(OR(H1157="",L1157=""),"",ROUND((H1157-L1157)/30.44,1))</f>
        <v>30.7</v>
      </c>
      <c r="N1157" s="7" t="str">
        <f aca="false">IF(AND(E1157&lt;&gt;"v2008",ISERROR(SEARCH("Villa",B1157))),"Commercial-scale","Residential unit")</f>
        <v>Commercial-scale</v>
      </c>
      <c r="O1157" s="7" t="s">
        <v>109</v>
      </c>
    </row>
    <row r="1158" customFormat="false" ht="15" hidden="false" customHeight="false" outlineLevel="0" collapsed="false">
      <c r="A1158" s="7" t="n">
        <v>10348567</v>
      </c>
      <c r="B1158" s="7" t="s">
        <v>494</v>
      </c>
      <c r="C1158" s="7" t="s">
        <v>54</v>
      </c>
      <c r="D1158" s="7" t="s">
        <v>93</v>
      </c>
      <c r="E1158" s="7" t="s">
        <v>464</v>
      </c>
      <c r="F1158" s="7" t="s">
        <v>48</v>
      </c>
      <c r="G1158" s="7"/>
      <c r="H1158" s="13" t="n">
        <v>41972</v>
      </c>
      <c r="I1158" s="10" t="n">
        <v>347023</v>
      </c>
      <c r="J1158" s="7" t="s">
        <v>106</v>
      </c>
      <c r="K1158" s="10" t="n">
        <f aca="false">IF(I1158="","",IF(J1158="sq ft",ROUND(I1158*0.092903,0),I1158))</f>
        <v>32239</v>
      </c>
      <c r="L1158" s="13" t="n">
        <v>39791</v>
      </c>
      <c r="M1158" s="14" t="n">
        <f aca="false">IF(OR(H1158="",L1158=""),"",ROUND((H1158-L1158)/30.44,1))</f>
        <v>71.6</v>
      </c>
      <c r="N1158" s="7" t="str">
        <f aca="false">IF(AND(E1158&lt;&gt;"v2008",ISERROR(SEARCH("Villa",B1158))),"Commercial-scale","Residential unit")</f>
        <v>Commercial-scale</v>
      </c>
      <c r="O1158" s="7" t="s">
        <v>54</v>
      </c>
    </row>
    <row r="1159" customFormat="false" ht="15" hidden="false" customHeight="false" outlineLevel="0" collapsed="false">
      <c r="A1159" s="7" t="n">
        <v>1000036570</v>
      </c>
      <c r="B1159" s="7" t="s">
        <v>495</v>
      </c>
      <c r="C1159" s="7" t="s">
        <v>337</v>
      </c>
      <c r="D1159" s="7" t="s">
        <v>93</v>
      </c>
      <c r="E1159" s="7" t="s">
        <v>129</v>
      </c>
      <c r="F1159" s="7" t="s">
        <v>50</v>
      </c>
      <c r="G1159" s="7" t="n">
        <v>58</v>
      </c>
      <c r="H1159" s="13" t="n">
        <v>41966</v>
      </c>
      <c r="I1159" s="10" t="n">
        <v>5590</v>
      </c>
      <c r="J1159" s="7" t="s">
        <v>106</v>
      </c>
      <c r="K1159" s="10" t="n">
        <f aca="false">IF(I1159="","",IF(J1159="sq ft",ROUND(I1159*0.092903,0),I1159))</f>
        <v>519</v>
      </c>
      <c r="L1159" s="13" t="n">
        <v>41575</v>
      </c>
      <c r="M1159" s="14" t="n">
        <f aca="false">IF(OR(H1159="",L1159=""),"",ROUND((H1159-L1159)/30.44,1))</f>
        <v>12.8</v>
      </c>
      <c r="N1159" s="7" t="str">
        <f aca="false">IF(AND(E1159&lt;&gt;"v2008",ISERROR(SEARCH("Villa",B1159))),"Commercial-scale","Residential unit")</f>
        <v>Commercial-scale</v>
      </c>
      <c r="O1159" s="7" t="s">
        <v>337</v>
      </c>
    </row>
    <row r="1160" customFormat="false" ht="15" hidden="false" customHeight="false" outlineLevel="0" collapsed="false">
      <c r="A1160" s="7" t="n">
        <v>1000018683</v>
      </c>
      <c r="B1160" s="7" t="s">
        <v>496</v>
      </c>
      <c r="C1160" s="7" t="s">
        <v>55</v>
      </c>
      <c r="D1160" s="7" t="s">
        <v>93</v>
      </c>
      <c r="E1160" s="7" t="s">
        <v>129</v>
      </c>
      <c r="F1160" s="7" t="s">
        <v>49</v>
      </c>
      <c r="G1160" s="7" t="n">
        <v>60</v>
      </c>
      <c r="H1160" s="13" t="n">
        <v>41953</v>
      </c>
      <c r="I1160" s="10" t="n">
        <v>172771</v>
      </c>
      <c r="J1160" s="7" t="s">
        <v>106</v>
      </c>
      <c r="K1160" s="10" t="n">
        <f aca="false">IF(I1160="","",IF(J1160="sq ft",ROUND(I1160*0.092903,0),I1160))</f>
        <v>16051</v>
      </c>
      <c r="L1160" s="13" t="n">
        <v>40803</v>
      </c>
      <c r="M1160" s="14" t="n">
        <f aca="false">IF(OR(H1160="",L1160=""),"",ROUND((H1160-L1160)/30.44,1))</f>
        <v>37.8</v>
      </c>
      <c r="N1160" s="7" t="str">
        <f aca="false">IF(AND(E1160&lt;&gt;"v2008",ISERROR(SEARCH("Villa",B1160))),"Commercial-scale","Residential unit")</f>
        <v>Commercial-scale</v>
      </c>
      <c r="O1160" s="7" t="s">
        <v>55</v>
      </c>
    </row>
    <row r="1161" customFormat="false" ht="15" hidden="false" customHeight="false" outlineLevel="0" collapsed="false">
      <c r="A1161" s="7" t="n">
        <v>1000006566</v>
      </c>
      <c r="B1161" s="7" t="s">
        <v>497</v>
      </c>
      <c r="C1161" s="7" t="s">
        <v>54</v>
      </c>
      <c r="D1161" s="7" t="s">
        <v>93</v>
      </c>
      <c r="E1161" s="7" t="s">
        <v>129</v>
      </c>
      <c r="F1161" s="7" t="s">
        <v>49</v>
      </c>
      <c r="G1161" s="7" t="n">
        <v>60</v>
      </c>
      <c r="H1161" s="13" t="n">
        <v>41784</v>
      </c>
      <c r="I1161" s="10" t="n">
        <v>464764</v>
      </c>
      <c r="J1161" s="7" t="s">
        <v>106</v>
      </c>
      <c r="K1161" s="10" t="n">
        <f aca="false">IF(I1161="","",IF(J1161="sq ft",ROUND(I1161*0.092903,0),I1161))</f>
        <v>43178</v>
      </c>
      <c r="L1161" s="13" t="n">
        <v>40321</v>
      </c>
      <c r="M1161" s="14" t="n">
        <f aca="false">IF(OR(H1161="",L1161=""),"",ROUND((H1161-L1161)/30.44,1))</f>
        <v>48.1</v>
      </c>
      <c r="N1161" s="7" t="str">
        <f aca="false">IF(AND(E1161&lt;&gt;"v2008",ISERROR(SEARCH("Villa",B1161))),"Commercial-scale","Residential unit")</f>
        <v>Commercial-scale</v>
      </c>
      <c r="O1161" s="7" t="s">
        <v>54</v>
      </c>
    </row>
    <row r="1162" customFormat="false" ht="15" hidden="false" customHeight="false" outlineLevel="0" collapsed="false">
      <c r="A1162" s="7" t="n">
        <v>10893445</v>
      </c>
      <c r="B1162" s="7" t="s">
        <v>498</v>
      </c>
      <c r="C1162" s="7" t="s">
        <v>54</v>
      </c>
      <c r="D1162" s="7" t="s">
        <v>93</v>
      </c>
      <c r="E1162" s="7" t="s">
        <v>467</v>
      </c>
      <c r="F1162" s="7" t="s">
        <v>51</v>
      </c>
      <c r="G1162" s="7"/>
      <c r="H1162" s="13" t="n">
        <v>41477</v>
      </c>
      <c r="I1162" s="10" t="n">
        <v>0</v>
      </c>
      <c r="J1162" s="7" t="s">
        <v>106</v>
      </c>
      <c r="K1162" s="10" t="n">
        <f aca="false">IF(I1162="","",IF(J1162="sq ft",ROUND(I1162*0.092903,0),I1162))</f>
        <v>0</v>
      </c>
      <c r="L1162" s="13" t="n">
        <v>40859</v>
      </c>
      <c r="M1162" s="14" t="n">
        <f aca="false">IF(OR(H1162="",L1162=""),"",ROUND((H1162-L1162)/30.44,1))</f>
        <v>20.3</v>
      </c>
      <c r="N1162" s="7" t="str">
        <f aca="false">IF(AND(E1162&lt;&gt;"v2008",ISERROR(SEARCH("Villa",B1162))),"Commercial-scale","Residential unit")</f>
        <v>Residential unit</v>
      </c>
      <c r="O1162" s="7" t="s">
        <v>54</v>
      </c>
    </row>
    <row r="1163" customFormat="false" ht="15" hidden="false" customHeight="false" outlineLevel="0" collapsed="false">
      <c r="A1163" s="7" t="n">
        <v>10893294</v>
      </c>
      <c r="B1163" s="7" t="s">
        <v>498</v>
      </c>
      <c r="C1163" s="7" t="s">
        <v>54</v>
      </c>
      <c r="D1163" s="7" t="s">
        <v>93</v>
      </c>
      <c r="E1163" s="7" t="s">
        <v>467</v>
      </c>
      <c r="F1163" s="7" t="s">
        <v>49</v>
      </c>
      <c r="G1163" s="7"/>
      <c r="H1163" s="13" t="n">
        <v>41445</v>
      </c>
      <c r="I1163" s="10" t="n">
        <v>0</v>
      </c>
      <c r="J1163" s="7" t="s">
        <v>106</v>
      </c>
      <c r="K1163" s="10" t="n">
        <f aca="false">IF(I1163="","",IF(J1163="sq ft",ROUND(I1163*0.092903,0),I1163))</f>
        <v>0</v>
      </c>
      <c r="L1163" s="13" t="n">
        <v>41445</v>
      </c>
      <c r="M1163" s="14" t="n">
        <f aca="false">IF(OR(H1163="",L1163=""),"",ROUND((H1163-L1163)/30.44,1))</f>
        <v>0</v>
      </c>
      <c r="N1163" s="7" t="str">
        <f aca="false">IF(AND(E1163&lt;&gt;"v2008",ISERROR(SEARCH("Villa",B1163))),"Commercial-scale","Residential unit")</f>
        <v>Residential unit</v>
      </c>
      <c r="O1163" s="7" t="s">
        <v>54</v>
      </c>
    </row>
    <row r="1164" customFormat="false" ht="15" hidden="false" customHeight="false" outlineLevel="0" collapsed="false">
      <c r="A1164" s="7" t="n">
        <v>10893451</v>
      </c>
      <c r="B1164" s="7" t="s">
        <v>498</v>
      </c>
      <c r="C1164" s="7" t="s">
        <v>54</v>
      </c>
      <c r="D1164" s="7" t="s">
        <v>93</v>
      </c>
      <c r="E1164" s="7" t="s">
        <v>467</v>
      </c>
      <c r="F1164" s="7" t="s">
        <v>49</v>
      </c>
      <c r="G1164" s="7"/>
      <c r="H1164" s="13" t="n">
        <v>41445</v>
      </c>
      <c r="I1164" s="10" t="n">
        <v>0</v>
      </c>
      <c r="J1164" s="7" t="s">
        <v>106</v>
      </c>
      <c r="K1164" s="10" t="n">
        <f aca="false">IF(I1164="","",IF(J1164="sq ft",ROUND(I1164*0.092903,0),I1164))</f>
        <v>0</v>
      </c>
      <c r="L1164" s="13" t="n">
        <v>40859</v>
      </c>
      <c r="M1164" s="14" t="n">
        <f aca="false">IF(OR(H1164="",L1164=""),"",ROUND((H1164-L1164)/30.44,1))</f>
        <v>19.3</v>
      </c>
      <c r="N1164" s="7" t="str">
        <f aca="false">IF(AND(E1164&lt;&gt;"v2008",ISERROR(SEARCH("Villa",B1164))),"Commercial-scale","Residential unit")</f>
        <v>Residential unit</v>
      </c>
      <c r="O1164" s="7" t="s">
        <v>54</v>
      </c>
    </row>
    <row r="1165" customFormat="false" ht="15" hidden="false" customHeight="false" outlineLevel="0" collapsed="false">
      <c r="A1165" s="7" t="n">
        <v>10893311</v>
      </c>
      <c r="B1165" s="7" t="s">
        <v>498</v>
      </c>
      <c r="C1165" s="7" t="s">
        <v>54</v>
      </c>
      <c r="D1165" s="7" t="s">
        <v>93</v>
      </c>
      <c r="E1165" s="7" t="s">
        <v>467</v>
      </c>
      <c r="F1165" s="7" t="s">
        <v>49</v>
      </c>
      <c r="G1165" s="7"/>
      <c r="H1165" s="13" t="n">
        <v>41445</v>
      </c>
      <c r="I1165" s="10" t="n">
        <v>0</v>
      </c>
      <c r="J1165" s="7" t="s">
        <v>106</v>
      </c>
      <c r="K1165" s="10" t="n">
        <f aca="false">IF(I1165="","",IF(J1165="sq ft",ROUND(I1165*0.092903,0),I1165))</f>
        <v>0</v>
      </c>
      <c r="L1165" s="13" t="n">
        <v>40859</v>
      </c>
      <c r="M1165" s="14" t="n">
        <f aca="false">IF(OR(H1165="",L1165=""),"",ROUND((H1165-L1165)/30.44,1))</f>
        <v>19.3</v>
      </c>
      <c r="N1165" s="7" t="str">
        <f aca="false">IF(AND(E1165&lt;&gt;"v2008",ISERROR(SEARCH("Villa",B1165))),"Commercial-scale","Residential unit")</f>
        <v>Residential unit</v>
      </c>
      <c r="O1165" s="7" t="s">
        <v>54</v>
      </c>
    </row>
    <row r="1166" customFormat="false" ht="15" hidden="false" customHeight="false" outlineLevel="0" collapsed="false">
      <c r="A1166" s="7" t="n">
        <v>10893327</v>
      </c>
      <c r="B1166" s="7" t="s">
        <v>498</v>
      </c>
      <c r="C1166" s="7" t="s">
        <v>54</v>
      </c>
      <c r="D1166" s="7" t="s">
        <v>93</v>
      </c>
      <c r="E1166" s="7" t="s">
        <v>467</v>
      </c>
      <c r="F1166" s="7" t="s">
        <v>49</v>
      </c>
      <c r="G1166" s="7"/>
      <c r="H1166" s="13" t="n">
        <v>41445</v>
      </c>
      <c r="I1166" s="10" t="n">
        <v>0</v>
      </c>
      <c r="J1166" s="7" t="s">
        <v>106</v>
      </c>
      <c r="K1166" s="10" t="n">
        <f aca="false">IF(I1166="","",IF(J1166="sq ft",ROUND(I1166*0.092903,0),I1166))</f>
        <v>0</v>
      </c>
      <c r="L1166" s="13" t="n">
        <v>40859</v>
      </c>
      <c r="M1166" s="14" t="n">
        <f aca="false">IF(OR(H1166="",L1166=""),"",ROUND((H1166-L1166)/30.44,1))</f>
        <v>19.3</v>
      </c>
      <c r="N1166" s="7" t="str">
        <f aca="false">IF(AND(E1166&lt;&gt;"v2008",ISERROR(SEARCH("Villa",B1166))),"Commercial-scale","Residential unit")</f>
        <v>Residential unit</v>
      </c>
      <c r="O1166" s="7" t="s">
        <v>54</v>
      </c>
    </row>
    <row r="1167" customFormat="false" ht="15" hidden="false" customHeight="false" outlineLevel="0" collapsed="false">
      <c r="A1167" s="7" t="n">
        <v>10893465</v>
      </c>
      <c r="B1167" s="7" t="s">
        <v>498</v>
      </c>
      <c r="C1167" s="7" t="s">
        <v>54</v>
      </c>
      <c r="D1167" s="7" t="s">
        <v>93</v>
      </c>
      <c r="E1167" s="7" t="s">
        <v>467</v>
      </c>
      <c r="F1167" s="7" t="s">
        <v>49</v>
      </c>
      <c r="G1167" s="7"/>
      <c r="H1167" s="13" t="n">
        <v>41445</v>
      </c>
      <c r="I1167" s="10" t="n">
        <v>0</v>
      </c>
      <c r="J1167" s="7" t="s">
        <v>106</v>
      </c>
      <c r="K1167" s="10" t="n">
        <f aca="false">IF(I1167="","",IF(J1167="sq ft",ROUND(I1167*0.092903,0),I1167))</f>
        <v>0</v>
      </c>
      <c r="L1167" s="13" t="n">
        <v>40859</v>
      </c>
      <c r="M1167" s="14" t="n">
        <f aca="false">IF(OR(H1167="",L1167=""),"",ROUND((H1167-L1167)/30.44,1))</f>
        <v>19.3</v>
      </c>
      <c r="N1167" s="7" t="str">
        <f aca="false">IF(AND(E1167&lt;&gt;"v2008",ISERROR(SEARCH("Villa",B1167))),"Commercial-scale","Residential unit")</f>
        <v>Residential unit</v>
      </c>
      <c r="O1167" s="7" t="s">
        <v>54</v>
      </c>
    </row>
    <row r="1168" customFormat="false" ht="15" hidden="false" customHeight="false" outlineLevel="0" collapsed="false">
      <c r="A1168" s="7" t="n">
        <v>10893457</v>
      </c>
      <c r="B1168" s="7" t="s">
        <v>498</v>
      </c>
      <c r="C1168" s="7" t="s">
        <v>54</v>
      </c>
      <c r="D1168" s="7" t="s">
        <v>93</v>
      </c>
      <c r="E1168" s="7" t="s">
        <v>467</v>
      </c>
      <c r="F1168" s="7" t="s">
        <v>49</v>
      </c>
      <c r="G1168" s="7"/>
      <c r="H1168" s="13" t="n">
        <v>41445</v>
      </c>
      <c r="I1168" s="10" t="n">
        <v>0</v>
      </c>
      <c r="J1168" s="7" t="s">
        <v>106</v>
      </c>
      <c r="K1168" s="10" t="n">
        <f aca="false">IF(I1168="","",IF(J1168="sq ft",ROUND(I1168*0.092903,0),I1168))</f>
        <v>0</v>
      </c>
      <c r="L1168" s="13" t="n">
        <v>40859</v>
      </c>
      <c r="M1168" s="14" t="n">
        <f aca="false">IF(OR(H1168="",L1168=""),"",ROUND((H1168-L1168)/30.44,1))</f>
        <v>19.3</v>
      </c>
      <c r="N1168" s="7" t="str">
        <f aca="false">IF(AND(E1168&lt;&gt;"v2008",ISERROR(SEARCH("Villa",B1168))),"Commercial-scale","Residential unit")</f>
        <v>Residential unit</v>
      </c>
      <c r="O1168" s="7" t="s">
        <v>54</v>
      </c>
    </row>
    <row r="1169" customFormat="false" ht="15" hidden="false" customHeight="false" outlineLevel="0" collapsed="false">
      <c r="A1169" s="7" t="n">
        <v>10893330</v>
      </c>
      <c r="B1169" s="7" t="s">
        <v>498</v>
      </c>
      <c r="C1169" s="7" t="s">
        <v>54</v>
      </c>
      <c r="D1169" s="7" t="s">
        <v>93</v>
      </c>
      <c r="E1169" s="7" t="s">
        <v>467</v>
      </c>
      <c r="F1169" s="7" t="s">
        <v>49</v>
      </c>
      <c r="G1169" s="7"/>
      <c r="H1169" s="13" t="n">
        <v>41445</v>
      </c>
      <c r="I1169" s="10" t="n">
        <v>0</v>
      </c>
      <c r="J1169" s="7" t="s">
        <v>106</v>
      </c>
      <c r="K1169" s="10" t="n">
        <f aca="false">IF(I1169="","",IF(J1169="sq ft",ROUND(I1169*0.092903,0),I1169))</f>
        <v>0</v>
      </c>
      <c r="L1169" s="13" t="n">
        <v>40859</v>
      </c>
      <c r="M1169" s="14" t="n">
        <f aca="false">IF(OR(H1169="",L1169=""),"",ROUND((H1169-L1169)/30.44,1))</f>
        <v>19.3</v>
      </c>
      <c r="N1169" s="7" t="str">
        <f aca="false">IF(AND(E1169&lt;&gt;"v2008",ISERROR(SEARCH("Villa",B1169))),"Commercial-scale","Residential unit")</f>
        <v>Residential unit</v>
      </c>
      <c r="O1169" s="7" t="s">
        <v>54</v>
      </c>
    </row>
    <row r="1170" customFormat="false" ht="15" hidden="false" customHeight="false" outlineLevel="0" collapsed="false">
      <c r="A1170" s="7" t="n">
        <v>10893336</v>
      </c>
      <c r="B1170" s="7" t="s">
        <v>498</v>
      </c>
      <c r="C1170" s="7" t="s">
        <v>54</v>
      </c>
      <c r="D1170" s="7" t="s">
        <v>93</v>
      </c>
      <c r="E1170" s="7" t="s">
        <v>467</v>
      </c>
      <c r="F1170" s="7" t="s">
        <v>49</v>
      </c>
      <c r="G1170" s="7"/>
      <c r="H1170" s="13" t="n">
        <v>41445</v>
      </c>
      <c r="I1170" s="10" t="n">
        <v>0</v>
      </c>
      <c r="J1170" s="7" t="s">
        <v>106</v>
      </c>
      <c r="K1170" s="10" t="n">
        <f aca="false">IF(I1170="","",IF(J1170="sq ft",ROUND(I1170*0.092903,0),I1170))</f>
        <v>0</v>
      </c>
      <c r="L1170" s="13" t="n">
        <v>40859</v>
      </c>
      <c r="M1170" s="14" t="n">
        <f aca="false">IF(OR(H1170="",L1170=""),"",ROUND((H1170-L1170)/30.44,1))</f>
        <v>19.3</v>
      </c>
      <c r="N1170" s="7" t="str">
        <f aca="false">IF(AND(E1170&lt;&gt;"v2008",ISERROR(SEARCH("Villa",B1170))),"Commercial-scale","Residential unit")</f>
        <v>Residential unit</v>
      </c>
      <c r="O1170" s="7" t="s">
        <v>54</v>
      </c>
    </row>
    <row r="1171" customFormat="false" ht="15" hidden="false" customHeight="false" outlineLevel="0" collapsed="false">
      <c r="A1171" s="7" t="n">
        <v>10893341</v>
      </c>
      <c r="B1171" s="7" t="s">
        <v>498</v>
      </c>
      <c r="C1171" s="7" t="s">
        <v>54</v>
      </c>
      <c r="D1171" s="7" t="s">
        <v>93</v>
      </c>
      <c r="E1171" s="7" t="s">
        <v>467</v>
      </c>
      <c r="F1171" s="7" t="s">
        <v>49</v>
      </c>
      <c r="G1171" s="7"/>
      <c r="H1171" s="13" t="n">
        <v>41445</v>
      </c>
      <c r="I1171" s="10" t="n">
        <v>0</v>
      </c>
      <c r="J1171" s="7" t="s">
        <v>106</v>
      </c>
      <c r="K1171" s="10" t="n">
        <f aca="false">IF(I1171="","",IF(J1171="sq ft",ROUND(I1171*0.092903,0),I1171))</f>
        <v>0</v>
      </c>
      <c r="L1171" s="13" t="n">
        <v>40859</v>
      </c>
      <c r="M1171" s="14" t="n">
        <f aca="false">IF(OR(H1171="",L1171=""),"",ROUND((H1171-L1171)/30.44,1))</f>
        <v>19.3</v>
      </c>
      <c r="N1171" s="7" t="str">
        <f aca="false">IF(AND(E1171&lt;&gt;"v2008",ISERROR(SEARCH("Villa",B1171))),"Commercial-scale","Residential unit")</f>
        <v>Residential unit</v>
      </c>
      <c r="O1171" s="7" t="s">
        <v>54</v>
      </c>
    </row>
    <row r="1172" customFormat="false" ht="15" hidden="false" customHeight="false" outlineLevel="0" collapsed="false">
      <c r="A1172" s="7" t="n">
        <v>10893342</v>
      </c>
      <c r="B1172" s="7" t="s">
        <v>498</v>
      </c>
      <c r="C1172" s="7" t="s">
        <v>54</v>
      </c>
      <c r="D1172" s="7" t="s">
        <v>93</v>
      </c>
      <c r="E1172" s="7" t="s">
        <v>467</v>
      </c>
      <c r="F1172" s="7" t="s">
        <v>49</v>
      </c>
      <c r="G1172" s="7"/>
      <c r="H1172" s="13" t="n">
        <v>41445</v>
      </c>
      <c r="I1172" s="10" t="n">
        <v>0</v>
      </c>
      <c r="J1172" s="7" t="s">
        <v>106</v>
      </c>
      <c r="K1172" s="10" t="n">
        <f aca="false">IF(I1172="","",IF(J1172="sq ft",ROUND(I1172*0.092903,0),I1172))</f>
        <v>0</v>
      </c>
      <c r="L1172" s="13" t="n">
        <v>40859</v>
      </c>
      <c r="M1172" s="14" t="n">
        <f aca="false">IF(OR(H1172="",L1172=""),"",ROUND((H1172-L1172)/30.44,1))</f>
        <v>19.3</v>
      </c>
      <c r="N1172" s="7" t="str">
        <f aca="false">IF(AND(E1172&lt;&gt;"v2008",ISERROR(SEARCH("Villa",B1172))),"Commercial-scale","Residential unit")</f>
        <v>Residential unit</v>
      </c>
      <c r="O1172" s="7" t="s">
        <v>54</v>
      </c>
    </row>
    <row r="1173" customFormat="false" ht="15" hidden="false" customHeight="false" outlineLevel="0" collapsed="false">
      <c r="A1173" s="7" t="n">
        <v>10893467</v>
      </c>
      <c r="B1173" s="7" t="s">
        <v>498</v>
      </c>
      <c r="C1173" s="7" t="s">
        <v>54</v>
      </c>
      <c r="D1173" s="7" t="s">
        <v>93</v>
      </c>
      <c r="E1173" s="7" t="s">
        <v>467</v>
      </c>
      <c r="F1173" s="7" t="s">
        <v>49</v>
      </c>
      <c r="G1173" s="7"/>
      <c r="H1173" s="13" t="n">
        <v>41445</v>
      </c>
      <c r="I1173" s="10" t="n">
        <v>0</v>
      </c>
      <c r="J1173" s="7" t="s">
        <v>106</v>
      </c>
      <c r="K1173" s="10" t="n">
        <f aca="false">IF(I1173="","",IF(J1173="sq ft",ROUND(I1173*0.092903,0),I1173))</f>
        <v>0</v>
      </c>
      <c r="L1173" s="13" t="n">
        <v>40859</v>
      </c>
      <c r="M1173" s="14" t="n">
        <f aca="false">IF(OR(H1173="",L1173=""),"",ROUND((H1173-L1173)/30.44,1))</f>
        <v>19.3</v>
      </c>
      <c r="N1173" s="7" t="str">
        <f aca="false">IF(AND(E1173&lt;&gt;"v2008",ISERROR(SEARCH("Villa",B1173))),"Commercial-scale","Residential unit")</f>
        <v>Residential unit</v>
      </c>
      <c r="O1173" s="7" t="s">
        <v>54</v>
      </c>
    </row>
    <row r="1174" customFormat="false" ht="15" hidden="false" customHeight="false" outlineLevel="0" collapsed="false">
      <c r="A1174" s="7" t="n">
        <v>10893444</v>
      </c>
      <c r="B1174" s="7" t="s">
        <v>498</v>
      </c>
      <c r="C1174" s="7" t="s">
        <v>54</v>
      </c>
      <c r="D1174" s="7" t="s">
        <v>93</v>
      </c>
      <c r="E1174" s="7" t="s">
        <v>467</v>
      </c>
      <c r="F1174" s="7" t="s">
        <v>51</v>
      </c>
      <c r="G1174" s="7"/>
      <c r="H1174" s="13" t="n">
        <v>41445</v>
      </c>
      <c r="I1174" s="10" t="n">
        <v>0</v>
      </c>
      <c r="J1174" s="7" t="s">
        <v>106</v>
      </c>
      <c r="K1174" s="10" t="n">
        <f aca="false">IF(I1174="","",IF(J1174="sq ft",ROUND(I1174*0.092903,0),I1174))</f>
        <v>0</v>
      </c>
      <c r="L1174" s="13" t="n">
        <v>41477</v>
      </c>
      <c r="M1174" s="14" t="n">
        <f aca="false">IF(OR(H1174="",L1174=""),"",ROUND((H1174-L1174)/30.44,1))</f>
        <v>-1.1</v>
      </c>
      <c r="N1174" s="7" t="str">
        <f aca="false">IF(AND(E1174&lt;&gt;"v2008",ISERROR(SEARCH("Villa",B1174))),"Commercial-scale","Residential unit")</f>
        <v>Residential unit</v>
      </c>
      <c r="O1174" s="7" t="s">
        <v>54</v>
      </c>
    </row>
    <row r="1175" customFormat="false" ht="15" hidden="false" customHeight="false" outlineLevel="0" collapsed="false">
      <c r="A1175" s="7" t="n">
        <v>10893453</v>
      </c>
      <c r="B1175" s="7" t="s">
        <v>498</v>
      </c>
      <c r="C1175" s="7" t="s">
        <v>54</v>
      </c>
      <c r="D1175" s="7" t="s">
        <v>93</v>
      </c>
      <c r="E1175" s="7" t="s">
        <v>467</v>
      </c>
      <c r="F1175" s="7" t="s">
        <v>49</v>
      </c>
      <c r="G1175" s="7"/>
      <c r="H1175" s="13" t="n">
        <v>41445</v>
      </c>
      <c r="I1175" s="10" t="n">
        <v>0</v>
      </c>
      <c r="J1175" s="7" t="s">
        <v>106</v>
      </c>
      <c r="K1175" s="10" t="n">
        <f aca="false">IF(I1175="","",IF(J1175="sq ft",ROUND(I1175*0.092903,0),I1175))</f>
        <v>0</v>
      </c>
      <c r="L1175" s="13" t="n">
        <v>40859</v>
      </c>
      <c r="M1175" s="14" t="n">
        <f aca="false">IF(OR(H1175="",L1175=""),"",ROUND((H1175-L1175)/30.44,1))</f>
        <v>19.3</v>
      </c>
      <c r="N1175" s="7" t="str">
        <f aca="false">IF(AND(E1175&lt;&gt;"v2008",ISERROR(SEARCH("Villa",B1175))),"Commercial-scale","Residential unit")</f>
        <v>Residential unit</v>
      </c>
      <c r="O1175" s="7" t="s">
        <v>54</v>
      </c>
    </row>
    <row r="1176" customFormat="false" ht="15" hidden="false" customHeight="false" outlineLevel="0" collapsed="false">
      <c r="A1176" s="7" t="n">
        <v>10893454</v>
      </c>
      <c r="B1176" s="7" t="s">
        <v>498</v>
      </c>
      <c r="C1176" s="7" t="s">
        <v>54</v>
      </c>
      <c r="D1176" s="7" t="s">
        <v>93</v>
      </c>
      <c r="E1176" s="7" t="s">
        <v>467</v>
      </c>
      <c r="F1176" s="7" t="s">
        <v>49</v>
      </c>
      <c r="G1176" s="7"/>
      <c r="H1176" s="13" t="n">
        <v>41445</v>
      </c>
      <c r="I1176" s="10" t="n">
        <v>0</v>
      </c>
      <c r="J1176" s="7" t="s">
        <v>106</v>
      </c>
      <c r="K1176" s="10" t="n">
        <f aca="false">IF(I1176="","",IF(J1176="sq ft",ROUND(I1176*0.092903,0),I1176))</f>
        <v>0</v>
      </c>
      <c r="L1176" s="13" t="n">
        <v>40859</v>
      </c>
      <c r="M1176" s="14" t="n">
        <f aca="false">IF(OR(H1176="",L1176=""),"",ROUND((H1176-L1176)/30.44,1))</f>
        <v>19.3</v>
      </c>
      <c r="N1176" s="7" t="str">
        <f aca="false">IF(AND(E1176&lt;&gt;"v2008",ISERROR(SEARCH("Villa",B1176))),"Commercial-scale","Residential unit")</f>
        <v>Residential unit</v>
      </c>
      <c r="O1176" s="7" t="s">
        <v>54</v>
      </c>
    </row>
    <row r="1177" customFormat="false" ht="15" hidden="false" customHeight="false" outlineLevel="0" collapsed="false">
      <c r="A1177" s="7" t="n">
        <v>10893337</v>
      </c>
      <c r="B1177" s="7" t="s">
        <v>498</v>
      </c>
      <c r="C1177" s="7" t="s">
        <v>54</v>
      </c>
      <c r="D1177" s="7" t="s">
        <v>93</v>
      </c>
      <c r="E1177" s="7" t="s">
        <v>467</v>
      </c>
      <c r="F1177" s="7" t="s">
        <v>49</v>
      </c>
      <c r="G1177" s="7"/>
      <c r="H1177" s="13" t="n">
        <v>41445</v>
      </c>
      <c r="I1177" s="10" t="n">
        <v>0</v>
      </c>
      <c r="J1177" s="7" t="s">
        <v>106</v>
      </c>
      <c r="K1177" s="10" t="n">
        <f aca="false">IF(I1177="","",IF(J1177="sq ft",ROUND(I1177*0.092903,0),I1177))</f>
        <v>0</v>
      </c>
      <c r="L1177" s="13" t="n">
        <v>40859</v>
      </c>
      <c r="M1177" s="14" t="n">
        <f aca="false">IF(OR(H1177="",L1177=""),"",ROUND((H1177-L1177)/30.44,1))</f>
        <v>19.3</v>
      </c>
      <c r="N1177" s="7" t="str">
        <f aca="false">IF(AND(E1177&lt;&gt;"v2008",ISERROR(SEARCH("Villa",B1177))),"Commercial-scale","Residential unit")</f>
        <v>Residential unit</v>
      </c>
      <c r="O1177" s="7" t="s">
        <v>54</v>
      </c>
    </row>
    <row r="1178" customFormat="false" ht="15" hidden="false" customHeight="false" outlineLevel="0" collapsed="false">
      <c r="A1178" s="7" t="n">
        <v>10893466</v>
      </c>
      <c r="B1178" s="7" t="s">
        <v>498</v>
      </c>
      <c r="C1178" s="7" t="s">
        <v>54</v>
      </c>
      <c r="D1178" s="7" t="s">
        <v>93</v>
      </c>
      <c r="E1178" s="7" t="s">
        <v>467</v>
      </c>
      <c r="F1178" s="7" t="s">
        <v>49</v>
      </c>
      <c r="G1178" s="7"/>
      <c r="H1178" s="13" t="n">
        <v>41445</v>
      </c>
      <c r="I1178" s="10" t="n">
        <v>0</v>
      </c>
      <c r="J1178" s="7" t="s">
        <v>106</v>
      </c>
      <c r="K1178" s="10" t="n">
        <f aca="false">IF(I1178="","",IF(J1178="sq ft",ROUND(I1178*0.092903,0),I1178))</f>
        <v>0</v>
      </c>
      <c r="L1178" s="13" t="n">
        <v>40859</v>
      </c>
      <c r="M1178" s="14" t="n">
        <f aca="false">IF(OR(H1178="",L1178=""),"",ROUND((H1178-L1178)/30.44,1))</f>
        <v>19.3</v>
      </c>
      <c r="N1178" s="7" t="str">
        <f aca="false">IF(AND(E1178&lt;&gt;"v2008",ISERROR(SEARCH("Villa",B1178))),"Commercial-scale","Residential unit")</f>
        <v>Residential unit</v>
      </c>
      <c r="O1178" s="7" t="s">
        <v>54</v>
      </c>
    </row>
    <row r="1179" customFormat="false" ht="15" hidden="false" customHeight="false" outlineLevel="0" collapsed="false">
      <c r="A1179" s="7" t="n">
        <v>10893468</v>
      </c>
      <c r="B1179" s="7" t="s">
        <v>498</v>
      </c>
      <c r="C1179" s="7" t="s">
        <v>54</v>
      </c>
      <c r="D1179" s="7" t="s">
        <v>93</v>
      </c>
      <c r="E1179" s="7" t="s">
        <v>467</v>
      </c>
      <c r="F1179" s="7" t="s">
        <v>49</v>
      </c>
      <c r="G1179" s="7"/>
      <c r="H1179" s="13" t="n">
        <v>41445</v>
      </c>
      <c r="I1179" s="10" t="n">
        <v>0</v>
      </c>
      <c r="J1179" s="7" t="s">
        <v>106</v>
      </c>
      <c r="K1179" s="10" t="n">
        <f aca="false">IF(I1179="","",IF(J1179="sq ft",ROUND(I1179*0.092903,0),I1179))</f>
        <v>0</v>
      </c>
      <c r="L1179" s="13" t="n">
        <v>40859</v>
      </c>
      <c r="M1179" s="14" t="n">
        <f aca="false">IF(OR(H1179="",L1179=""),"",ROUND((H1179-L1179)/30.44,1))</f>
        <v>19.3</v>
      </c>
      <c r="N1179" s="7" t="str">
        <f aca="false">IF(AND(E1179&lt;&gt;"v2008",ISERROR(SEARCH("Villa",B1179))),"Commercial-scale","Residential unit")</f>
        <v>Residential unit</v>
      </c>
      <c r="O1179" s="7" t="s">
        <v>54</v>
      </c>
    </row>
    <row r="1180" customFormat="false" ht="15" hidden="false" customHeight="false" outlineLevel="0" collapsed="false">
      <c r="A1180" s="7" t="n">
        <v>10893307</v>
      </c>
      <c r="B1180" s="7" t="s">
        <v>498</v>
      </c>
      <c r="C1180" s="7" t="s">
        <v>54</v>
      </c>
      <c r="D1180" s="7" t="s">
        <v>93</v>
      </c>
      <c r="E1180" s="7" t="s">
        <v>467</v>
      </c>
      <c r="F1180" s="7" t="s">
        <v>49</v>
      </c>
      <c r="G1180" s="7"/>
      <c r="H1180" s="13" t="n">
        <v>41445</v>
      </c>
      <c r="I1180" s="10" t="n">
        <v>0</v>
      </c>
      <c r="J1180" s="7" t="s">
        <v>106</v>
      </c>
      <c r="K1180" s="10" t="n">
        <f aca="false">IF(I1180="","",IF(J1180="sq ft",ROUND(I1180*0.092903,0),I1180))</f>
        <v>0</v>
      </c>
      <c r="L1180" s="13" t="n">
        <v>40859</v>
      </c>
      <c r="M1180" s="14" t="n">
        <f aca="false">IF(OR(H1180="",L1180=""),"",ROUND((H1180-L1180)/30.44,1))</f>
        <v>19.3</v>
      </c>
      <c r="N1180" s="7" t="str">
        <f aca="false">IF(AND(E1180&lt;&gt;"v2008",ISERROR(SEARCH("Villa",B1180))),"Commercial-scale","Residential unit")</f>
        <v>Residential unit</v>
      </c>
      <c r="O1180" s="7" t="s">
        <v>54</v>
      </c>
    </row>
    <row r="1181" customFormat="false" ht="15" hidden="false" customHeight="false" outlineLevel="0" collapsed="false">
      <c r="A1181" s="7" t="n">
        <v>10893296</v>
      </c>
      <c r="B1181" s="7" t="s">
        <v>498</v>
      </c>
      <c r="C1181" s="7" t="s">
        <v>54</v>
      </c>
      <c r="D1181" s="7" t="s">
        <v>93</v>
      </c>
      <c r="E1181" s="7" t="s">
        <v>467</v>
      </c>
      <c r="F1181" s="7" t="s">
        <v>49</v>
      </c>
      <c r="G1181" s="7"/>
      <c r="H1181" s="13" t="n">
        <v>41445</v>
      </c>
      <c r="I1181" s="10" t="n">
        <v>0</v>
      </c>
      <c r="J1181" s="7" t="s">
        <v>106</v>
      </c>
      <c r="K1181" s="10" t="n">
        <f aca="false">IF(I1181="","",IF(J1181="sq ft",ROUND(I1181*0.092903,0),I1181))</f>
        <v>0</v>
      </c>
      <c r="L1181" s="13" t="n">
        <v>40859</v>
      </c>
      <c r="M1181" s="14" t="n">
        <f aca="false">IF(OR(H1181="",L1181=""),"",ROUND((H1181-L1181)/30.44,1))</f>
        <v>19.3</v>
      </c>
      <c r="N1181" s="7" t="str">
        <f aca="false">IF(AND(E1181&lt;&gt;"v2008",ISERROR(SEARCH("Villa",B1181))),"Commercial-scale","Residential unit")</f>
        <v>Residential unit</v>
      </c>
      <c r="O1181" s="7" t="s">
        <v>54</v>
      </c>
    </row>
    <row r="1182" customFormat="false" ht="15" hidden="false" customHeight="false" outlineLevel="0" collapsed="false">
      <c r="A1182" s="7" t="n">
        <v>10893333</v>
      </c>
      <c r="B1182" s="7" t="s">
        <v>498</v>
      </c>
      <c r="C1182" s="7" t="s">
        <v>54</v>
      </c>
      <c r="D1182" s="7" t="s">
        <v>93</v>
      </c>
      <c r="E1182" s="7" t="s">
        <v>467</v>
      </c>
      <c r="F1182" s="7" t="s">
        <v>49</v>
      </c>
      <c r="G1182" s="7"/>
      <c r="H1182" s="13" t="n">
        <v>41445</v>
      </c>
      <c r="I1182" s="10" t="n">
        <v>0</v>
      </c>
      <c r="J1182" s="7" t="s">
        <v>106</v>
      </c>
      <c r="K1182" s="10" t="n">
        <f aca="false">IF(I1182="","",IF(J1182="sq ft",ROUND(I1182*0.092903,0),I1182))</f>
        <v>0</v>
      </c>
      <c r="L1182" s="13" t="n">
        <v>40859</v>
      </c>
      <c r="M1182" s="14" t="n">
        <f aca="false">IF(OR(H1182="",L1182=""),"",ROUND((H1182-L1182)/30.44,1))</f>
        <v>19.3</v>
      </c>
      <c r="N1182" s="7" t="str">
        <f aca="false">IF(AND(E1182&lt;&gt;"v2008",ISERROR(SEARCH("Villa",B1182))),"Commercial-scale","Residential unit")</f>
        <v>Residential unit</v>
      </c>
      <c r="O1182" s="7" t="s">
        <v>54</v>
      </c>
    </row>
    <row r="1183" customFormat="false" ht="15" hidden="false" customHeight="false" outlineLevel="0" collapsed="false">
      <c r="A1183" s="7" t="n">
        <v>10893345</v>
      </c>
      <c r="B1183" s="7" t="s">
        <v>498</v>
      </c>
      <c r="C1183" s="7" t="s">
        <v>54</v>
      </c>
      <c r="D1183" s="7" t="s">
        <v>93</v>
      </c>
      <c r="E1183" s="7" t="s">
        <v>467</v>
      </c>
      <c r="F1183" s="7" t="s">
        <v>49</v>
      </c>
      <c r="G1183" s="7"/>
      <c r="H1183" s="13" t="n">
        <v>41445</v>
      </c>
      <c r="I1183" s="10" t="n">
        <v>0</v>
      </c>
      <c r="J1183" s="7" t="s">
        <v>106</v>
      </c>
      <c r="K1183" s="10" t="n">
        <f aca="false">IF(I1183="","",IF(J1183="sq ft",ROUND(I1183*0.092903,0),I1183))</f>
        <v>0</v>
      </c>
      <c r="L1183" s="13" t="n">
        <v>40859</v>
      </c>
      <c r="M1183" s="14" t="n">
        <f aca="false">IF(OR(H1183="",L1183=""),"",ROUND((H1183-L1183)/30.44,1))</f>
        <v>19.3</v>
      </c>
      <c r="N1183" s="7" t="str">
        <f aca="false">IF(AND(E1183&lt;&gt;"v2008",ISERROR(SEARCH("Villa",B1183))),"Commercial-scale","Residential unit")</f>
        <v>Residential unit</v>
      </c>
      <c r="O1183" s="7" t="s">
        <v>54</v>
      </c>
    </row>
    <row r="1184" customFormat="false" ht="15" hidden="false" customHeight="false" outlineLevel="0" collapsed="false">
      <c r="A1184" s="7" t="n">
        <v>10893321</v>
      </c>
      <c r="B1184" s="7" t="s">
        <v>498</v>
      </c>
      <c r="C1184" s="7" t="s">
        <v>54</v>
      </c>
      <c r="D1184" s="7" t="s">
        <v>93</v>
      </c>
      <c r="E1184" s="7" t="s">
        <v>467</v>
      </c>
      <c r="F1184" s="7" t="s">
        <v>49</v>
      </c>
      <c r="G1184" s="7"/>
      <c r="H1184" s="13" t="n">
        <v>41445</v>
      </c>
      <c r="I1184" s="10" t="n">
        <v>0</v>
      </c>
      <c r="J1184" s="7" t="s">
        <v>106</v>
      </c>
      <c r="K1184" s="10" t="n">
        <f aca="false">IF(I1184="","",IF(J1184="sq ft",ROUND(I1184*0.092903,0),I1184))</f>
        <v>0</v>
      </c>
      <c r="L1184" s="13" t="n">
        <v>40859</v>
      </c>
      <c r="M1184" s="14" t="n">
        <f aca="false">IF(OR(H1184="",L1184=""),"",ROUND((H1184-L1184)/30.44,1))</f>
        <v>19.3</v>
      </c>
      <c r="N1184" s="7" t="str">
        <f aca="false">IF(AND(E1184&lt;&gt;"v2008",ISERROR(SEARCH("Villa",B1184))),"Commercial-scale","Residential unit")</f>
        <v>Residential unit</v>
      </c>
      <c r="O1184" s="7" t="s">
        <v>54</v>
      </c>
    </row>
    <row r="1185" customFormat="false" ht="15" hidden="false" customHeight="false" outlineLevel="0" collapsed="false">
      <c r="A1185" s="7" t="n">
        <v>10893305</v>
      </c>
      <c r="B1185" s="7" t="s">
        <v>498</v>
      </c>
      <c r="C1185" s="7" t="s">
        <v>54</v>
      </c>
      <c r="D1185" s="7" t="s">
        <v>93</v>
      </c>
      <c r="E1185" s="7" t="s">
        <v>467</v>
      </c>
      <c r="F1185" s="7" t="s">
        <v>49</v>
      </c>
      <c r="G1185" s="7"/>
      <c r="H1185" s="13" t="n">
        <v>41445</v>
      </c>
      <c r="I1185" s="10" t="n">
        <v>0</v>
      </c>
      <c r="J1185" s="7" t="s">
        <v>106</v>
      </c>
      <c r="K1185" s="10" t="n">
        <f aca="false">IF(I1185="","",IF(J1185="sq ft",ROUND(I1185*0.092903,0),I1185))</f>
        <v>0</v>
      </c>
      <c r="L1185" s="13" t="n">
        <v>40859</v>
      </c>
      <c r="M1185" s="14" t="n">
        <f aca="false">IF(OR(H1185="",L1185=""),"",ROUND((H1185-L1185)/30.44,1))</f>
        <v>19.3</v>
      </c>
      <c r="N1185" s="7" t="str">
        <f aca="false">IF(AND(E1185&lt;&gt;"v2008",ISERROR(SEARCH("Villa",B1185))),"Commercial-scale","Residential unit")</f>
        <v>Residential unit</v>
      </c>
      <c r="O1185" s="7" t="s">
        <v>54</v>
      </c>
    </row>
    <row r="1186" customFormat="false" ht="15" hidden="false" customHeight="false" outlineLevel="0" collapsed="false">
      <c r="A1186" s="7" t="n">
        <v>10893312</v>
      </c>
      <c r="B1186" s="7" t="s">
        <v>498</v>
      </c>
      <c r="C1186" s="7" t="s">
        <v>54</v>
      </c>
      <c r="D1186" s="7" t="s">
        <v>93</v>
      </c>
      <c r="E1186" s="7" t="s">
        <v>467</v>
      </c>
      <c r="F1186" s="7" t="s">
        <v>49</v>
      </c>
      <c r="G1186" s="7"/>
      <c r="H1186" s="13" t="n">
        <v>41445</v>
      </c>
      <c r="I1186" s="10" t="n">
        <v>0</v>
      </c>
      <c r="J1186" s="7" t="s">
        <v>106</v>
      </c>
      <c r="K1186" s="10" t="n">
        <f aca="false">IF(I1186="","",IF(J1186="sq ft",ROUND(I1186*0.092903,0),I1186))</f>
        <v>0</v>
      </c>
      <c r="L1186" s="13" t="n">
        <v>40859</v>
      </c>
      <c r="M1186" s="14" t="n">
        <f aca="false">IF(OR(H1186="",L1186=""),"",ROUND((H1186-L1186)/30.44,1))</f>
        <v>19.3</v>
      </c>
      <c r="N1186" s="7" t="str">
        <f aca="false">IF(AND(E1186&lt;&gt;"v2008",ISERROR(SEARCH("Villa",B1186))),"Commercial-scale","Residential unit")</f>
        <v>Residential unit</v>
      </c>
      <c r="O1186" s="7" t="s">
        <v>54</v>
      </c>
    </row>
    <row r="1187" customFormat="false" ht="15" hidden="false" customHeight="false" outlineLevel="0" collapsed="false">
      <c r="A1187" s="7" t="n">
        <v>10893324</v>
      </c>
      <c r="B1187" s="7" t="s">
        <v>498</v>
      </c>
      <c r="C1187" s="7" t="s">
        <v>54</v>
      </c>
      <c r="D1187" s="7" t="s">
        <v>93</v>
      </c>
      <c r="E1187" s="7" t="s">
        <v>467</v>
      </c>
      <c r="F1187" s="7" t="s">
        <v>49</v>
      </c>
      <c r="G1187" s="7"/>
      <c r="H1187" s="13" t="n">
        <v>41445</v>
      </c>
      <c r="I1187" s="10" t="n">
        <v>0</v>
      </c>
      <c r="J1187" s="7" t="s">
        <v>106</v>
      </c>
      <c r="K1187" s="10" t="n">
        <f aca="false">IF(I1187="","",IF(J1187="sq ft",ROUND(I1187*0.092903,0),I1187))</f>
        <v>0</v>
      </c>
      <c r="L1187" s="13" t="n">
        <v>40859</v>
      </c>
      <c r="M1187" s="14" t="n">
        <f aca="false">IF(OR(H1187="",L1187=""),"",ROUND((H1187-L1187)/30.44,1))</f>
        <v>19.3</v>
      </c>
      <c r="N1187" s="7" t="str">
        <f aca="false">IF(AND(E1187&lt;&gt;"v2008",ISERROR(SEARCH("Villa",B1187))),"Commercial-scale","Residential unit")</f>
        <v>Residential unit</v>
      </c>
      <c r="O1187" s="7" t="s">
        <v>54</v>
      </c>
    </row>
    <row r="1188" customFormat="false" ht="15" hidden="false" customHeight="false" outlineLevel="0" collapsed="false">
      <c r="A1188" s="7" t="n">
        <v>10893316</v>
      </c>
      <c r="B1188" s="7" t="s">
        <v>498</v>
      </c>
      <c r="C1188" s="7" t="s">
        <v>54</v>
      </c>
      <c r="D1188" s="7" t="s">
        <v>93</v>
      </c>
      <c r="E1188" s="7" t="s">
        <v>467</v>
      </c>
      <c r="F1188" s="7" t="s">
        <v>49</v>
      </c>
      <c r="G1188" s="7"/>
      <c r="H1188" s="13" t="n">
        <v>41445</v>
      </c>
      <c r="I1188" s="10" t="n">
        <v>0</v>
      </c>
      <c r="J1188" s="7" t="s">
        <v>106</v>
      </c>
      <c r="K1188" s="10" t="n">
        <f aca="false">IF(I1188="","",IF(J1188="sq ft",ROUND(I1188*0.092903,0),I1188))</f>
        <v>0</v>
      </c>
      <c r="L1188" s="13" t="n">
        <v>40859</v>
      </c>
      <c r="M1188" s="14" t="n">
        <f aca="false">IF(OR(H1188="",L1188=""),"",ROUND((H1188-L1188)/30.44,1))</f>
        <v>19.3</v>
      </c>
      <c r="N1188" s="7" t="str">
        <f aca="false">IF(AND(E1188&lt;&gt;"v2008",ISERROR(SEARCH("Villa",B1188))),"Commercial-scale","Residential unit")</f>
        <v>Residential unit</v>
      </c>
      <c r="O1188" s="7" t="s">
        <v>54</v>
      </c>
    </row>
    <row r="1189" customFormat="false" ht="15" hidden="false" customHeight="false" outlineLevel="0" collapsed="false">
      <c r="A1189" s="7" t="n">
        <v>10893318</v>
      </c>
      <c r="B1189" s="7" t="s">
        <v>498</v>
      </c>
      <c r="C1189" s="7" t="s">
        <v>54</v>
      </c>
      <c r="D1189" s="7" t="s">
        <v>93</v>
      </c>
      <c r="E1189" s="7" t="s">
        <v>467</v>
      </c>
      <c r="F1189" s="7" t="s">
        <v>49</v>
      </c>
      <c r="G1189" s="7"/>
      <c r="H1189" s="13" t="n">
        <v>41445</v>
      </c>
      <c r="I1189" s="10" t="n">
        <v>0</v>
      </c>
      <c r="J1189" s="7" t="s">
        <v>106</v>
      </c>
      <c r="K1189" s="10" t="n">
        <f aca="false">IF(I1189="","",IF(J1189="sq ft",ROUND(I1189*0.092903,0),I1189))</f>
        <v>0</v>
      </c>
      <c r="L1189" s="13" t="n">
        <v>40859</v>
      </c>
      <c r="M1189" s="14" t="n">
        <f aca="false">IF(OR(H1189="",L1189=""),"",ROUND((H1189-L1189)/30.44,1))</f>
        <v>19.3</v>
      </c>
      <c r="N1189" s="7" t="str">
        <f aca="false">IF(AND(E1189&lt;&gt;"v2008",ISERROR(SEARCH("Villa",B1189))),"Commercial-scale","Residential unit")</f>
        <v>Residential unit</v>
      </c>
      <c r="O1189" s="7" t="s">
        <v>54</v>
      </c>
    </row>
    <row r="1190" customFormat="false" ht="15" hidden="false" customHeight="false" outlineLevel="0" collapsed="false">
      <c r="A1190" s="7" t="n">
        <v>10893326</v>
      </c>
      <c r="B1190" s="7" t="s">
        <v>498</v>
      </c>
      <c r="C1190" s="7" t="s">
        <v>54</v>
      </c>
      <c r="D1190" s="7" t="s">
        <v>93</v>
      </c>
      <c r="E1190" s="7" t="s">
        <v>467</v>
      </c>
      <c r="F1190" s="7" t="s">
        <v>49</v>
      </c>
      <c r="G1190" s="7"/>
      <c r="H1190" s="13" t="n">
        <v>41445</v>
      </c>
      <c r="I1190" s="10" t="n">
        <v>0</v>
      </c>
      <c r="J1190" s="7" t="s">
        <v>106</v>
      </c>
      <c r="K1190" s="10" t="n">
        <f aca="false">IF(I1190="","",IF(J1190="sq ft",ROUND(I1190*0.092903,0),I1190))</f>
        <v>0</v>
      </c>
      <c r="L1190" s="13" t="n">
        <v>40859</v>
      </c>
      <c r="M1190" s="14" t="n">
        <f aca="false">IF(OR(H1190="",L1190=""),"",ROUND((H1190-L1190)/30.44,1))</f>
        <v>19.3</v>
      </c>
      <c r="N1190" s="7" t="str">
        <f aca="false">IF(AND(E1190&lt;&gt;"v2008",ISERROR(SEARCH("Villa",B1190))),"Commercial-scale","Residential unit")</f>
        <v>Residential unit</v>
      </c>
      <c r="O1190" s="7" t="s">
        <v>54</v>
      </c>
    </row>
    <row r="1191" customFormat="false" ht="15" hidden="false" customHeight="false" outlineLevel="0" collapsed="false">
      <c r="A1191" s="7" t="n">
        <v>10893460</v>
      </c>
      <c r="B1191" s="7" t="s">
        <v>498</v>
      </c>
      <c r="C1191" s="7" t="s">
        <v>54</v>
      </c>
      <c r="D1191" s="7" t="s">
        <v>93</v>
      </c>
      <c r="E1191" s="7" t="s">
        <v>467</v>
      </c>
      <c r="F1191" s="7" t="s">
        <v>49</v>
      </c>
      <c r="G1191" s="7"/>
      <c r="H1191" s="13" t="n">
        <v>41445</v>
      </c>
      <c r="I1191" s="10" t="n">
        <v>0</v>
      </c>
      <c r="J1191" s="7" t="s">
        <v>106</v>
      </c>
      <c r="K1191" s="10" t="n">
        <f aca="false">IF(I1191="","",IF(J1191="sq ft",ROUND(I1191*0.092903,0),I1191))</f>
        <v>0</v>
      </c>
      <c r="L1191" s="13" t="n">
        <v>40859</v>
      </c>
      <c r="M1191" s="14" t="n">
        <f aca="false">IF(OR(H1191="",L1191=""),"",ROUND((H1191-L1191)/30.44,1))</f>
        <v>19.3</v>
      </c>
      <c r="N1191" s="7" t="str">
        <f aca="false">IF(AND(E1191&lt;&gt;"v2008",ISERROR(SEARCH("Villa",B1191))),"Commercial-scale","Residential unit")</f>
        <v>Residential unit</v>
      </c>
      <c r="O1191" s="7" t="s">
        <v>54</v>
      </c>
    </row>
    <row r="1192" customFormat="false" ht="15" hidden="false" customHeight="false" outlineLevel="0" collapsed="false">
      <c r="A1192" s="7" t="n">
        <v>10893455</v>
      </c>
      <c r="B1192" s="7" t="s">
        <v>498</v>
      </c>
      <c r="C1192" s="7" t="s">
        <v>54</v>
      </c>
      <c r="D1192" s="7" t="s">
        <v>93</v>
      </c>
      <c r="E1192" s="7" t="s">
        <v>467</v>
      </c>
      <c r="F1192" s="7" t="s">
        <v>49</v>
      </c>
      <c r="G1192" s="7"/>
      <c r="H1192" s="13" t="n">
        <v>41445</v>
      </c>
      <c r="I1192" s="10" t="n">
        <v>0</v>
      </c>
      <c r="J1192" s="7" t="s">
        <v>106</v>
      </c>
      <c r="K1192" s="10" t="n">
        <f aca="false">IF(I1192="","",IF(J1192="sq ft",ROUND(I1192*0.092903,0),I1192))</f>
        <v>0</v>
      </c>
      <c r="L1192" s="13" t="n">
        <v>40859</v>
      </c>
      <c r="M1192" s="14" t="n">
        <f aca="false">IF(OR(H1192="",L1192=""),"",ROUND((H1192-L1192)/30.44,1))</f>
        <v>19.3</v>
      </c>
      <c r="N1192" s="7" t="str">
        <f aca="false">IF(AND(E1192&lt;&gt;"v2008",ISERROR(SEARCH("Villa",B1192))),"Commercial-scale","Residential unit")</f>
        <v>Residential unit</v>
      </c>
      <c r="O1192" s="7" t="s">
        <v>54</v>
      </c>
    </row>
    <row r="1193" customFormat="false" ht="15" hidden="false" customHeight="false" outlineLevel="0" collapsed="false">
      <c r="A1193" s="7" t="n">
        <v>10893328</v>
      </c>
      <c r="B1193" s="7" t="s">
        <v>498</v>
      </c>
      <c r="C1193" s="7" t="s">
        <v>54</v>
      </c>
      <c r="D1193" s="7" t="s">
        <v>93</v>
      </c>
      <c r="E1193" s="7" t="s">
        <v>467</v>
      </c>
      <c r="F1193" s="7" t="s">
        <v>49</v>
      </c>
      <c r="G1193" s="7"/>
      <c r="H1193" s="13" t="n">
        <v>41445</v>
      </c>
      <c r="I1193" s="10" t="n">
        <v>0</v>
      </c>
      <c r="J1193" s="7" t="s">
        <v>106</v>
      </c>
      <c r="K1193" s="10" t="n">
        <f aca="false">IF(I1193="","",IF(J1193="sq ft",ROUND(I1193*0.092903,0),I1193))</f>
        <v>0</v>
      </c>
      <c r="L1193" s="13" t="n">
        <v>40859</v>
      </c>
      <c r="M1193" s="14" t="n">
        <f aca="false">IF(OR(H1193="",L1193=""),"",ROUND((H1193-L1193)/30.44,1))</f>
        <v>19.3</v>
      </c>
      <c r="N1193" s="7" t="str">
        <f aca="false">IF(AND(E1193&lt;&gt;"v2008",ISERROR(SEARCH("Villa",B1193))),"Commercial-scale","Residential unit")</f>
        <v>Residential unit</v>
      </c>
      <c r="O1193" s="7" t="s">
        <v>54</v>
      </c>
    </row>
    <row r="1194" customFormat="false" ht="15" hidden="false" customHeight="false" outlineLevel="0" collapsed="false">
      <c r="A1194" s="7" t="n">
        <v>10893335</v>
      </c>
      <c r="B1194" s="7" t="s">
        <v>498</v>
      </c>
      <c r="C1194" s="7" t="s">
        <v>54</v>
      </c>
      <c r="D1194" s="7" t="s">
        <v>93</v>
      </c>
      <c r="E1194" s="7" t="s">
        <v>467</v>
      </c>
      <c r="F1194" s="7" t="s">
        <v>49</v>
      </c>
      <c r="G1194" s="7"/>
      <c r="H1194" s="13" t="n">
        <v>41445</v>
      </c>
      <c r="I1194" s="10" t="n">
        <v>0</v>
      </c>
      <c r="J1194" s="7" t="s">
        <v>106</v>
      </c>
      <c r="K1194" s="10" t="n">
        <f aca="false">IF(I1194="","",IF(J1194="sq ft",ROUND(I1194*0.092903,0),I1194))</f>
        <v>0</v>
      </c>
      <c r="L1194" s="13" t="n">
        <v>40859</v>
      </c>
      <c r="M1194" s="14" t="n">
        <f aca="false">IF(OR(H1194="",L1194=""),"",ROUND((H1194-L1194)/30.44,1))</f>
        <v>19.3</v>
      </c>
      <c r="N1194" s="7" t="str">
        <f aca="false">IF(AND(E1194&lt;&gt;"v2008",ISERROR(SEARCH("Villa",B1194))),"Commercial-scale","Residential unit")</f>
        <v>Residential unit</v>
      </c>
      <c r="O1194" s="7" t="s">
        <v>54</v>
      </c>
    </row>
    <row r="1195" customFormat="false" ht="15" hidden="false" customHeight="false" outlineLevel="0" collapsed="false">
      <c r="A1195" s="7" t="n">
        <v>10893456</v>
      </c>
      <c r="B1195" s="7" t="s">
        <v>498</v>
      </c>
      <c r="C1195" s="7" t="s">
        <v>54</v>
      </c>
      <c r="D1195" s="7" t="s">
        <v>93</v>
      </c>
      <c r="E1195" s="7" t="s">
        <v>467</v>
      </c>
      <c r="F1195" s="7" t="s">
        <v>49</v>
      </c>
      <c r="G1195" s="7"/>
      <c r="H1195" s="13" t="n">
        <v>41445</v>
      </c>
      <c r="I1195" s="10" t="n">
        <v>0</v>
      </c>
      <c r="J1195" s="7" t="s">
        <v>106</v>
      </c>
      <c r="K1195" s="10" t="n">
        <f aca="false">IF(I1195="","",IF(J1195="sq ft",ROUND(I1195*0.092903,0),I1195))</f>
        <v>0</v>
      </c>
      <c r="L1195" s="13" t="n">
        <v>40859</v>
      </c>
      <c r="M1195" s="14" t="n">
        <f aca="false">IF(OR(H1195="",L1195=""),"",ROUND((H1195-L1195)/30.44,1))</f>
        <v>19.3</v>
      </c>
      <c r="N1195" s="7" t="str">
        <f aca="false">IF(AND(E1195&lt;&gt;"v2008",ISERROR(SEARCH("Villa",B1195))),"Commercial-scale","Residential unit")</f>
        <v>Residential unit</v>
      </c>
      <c r="O1195" s="7" t="s">
        <v>54</v>
      </c>
    </row>
    <row r="1196" customFormat="false" ht="15" hidden="false" customHeight="false" outlineLevel="0" collapsed="false">
      <c r="A1196" s="7" t="n">
        <v>10893306</v>
      </c>
      <c r="B1196" s="7" t="s">
        <v>498</v>
      </c>
      <c r="C1196" s="7" t="s">
        <v>54</v>
      </c>
      <c r="D1196" s="7" t="s">
        <v>93</v>
      </c>
      <c r="E1196" s="7" t="s">
        <v>467</v>
      </c>
      <c r="F1196" s="7" t="s">
        <v>49</v>
      </c>
      <c r="G1196" s="7"/>
      <c r="H1196" s="13" t="n">
        <v>41445</v>
      </c>
      <c r="I1196" s="10" t="n">
        <v>0</v>
      </c>
      <c r="J1196" s="7" t="s">
        <v>106</v>
      </c>
      <c r="K1196" s="10" t="n">
        <f aca="false">IF(I1196="","",IF(J1196="sq ft",ROUND(I1196*0.092903,0),I1196))</f>
        <v>0</v>
      </c>
      <c r="L1196" s="13" t="n">
        <v>40859</v>
      </c>
      <c r="M1196" s="14" t="n">
        <f aca="false">IF(OR(H1196="",L1196=""),"",ROUND((H1196-L1196)/30.44,1))</f>
        <v>19.3</v>
      </c>
      <c r="N1196" s="7" t="str">
        <f aca="false">IF(AND(E1196&lt;&gt;"v2008",ISERROR(SEARCH("Villa",B1196))),"Commercial-scale","Residential unit")</f>
        <v>Residential unit</v>
      </c>
      <c r="O1196" s="7" t="s">
        <v>54</v>
      </c>
    </row>
    <row r="1197" customFormat="false" ht="15" hidden="false" customHeight="false" outlineLevel="0" collapsed="false">
      <c r="A1197" s="7" t="n">
        <v>10893449</v>
      </c>
      <c r="B1197" s="7" t="s">
        <v>498</v>
      </c>
      <c r="C1197" s="7" t="s">
        <v>54</v>
      </c>
      <c r="D1197" s="7" t="s">
        <v>93</v>
      </c>
      <c r="E1197" s="7" t="s">
        <v>467</v>
      </c>
      <c r="F1197" s="7" t="s">
        <v>49</v>
      </c>
      <c r="G1197" s="7"/>
      <c r="H1197" s="13" t="n">
        <v>41445</v>
      </c>
      <c r="I1197" s="10" t="n">
        <v>0</v>
      </c>
      <c r="J1197" s="7" t="s">
        <v>106</v>
      </c>
      <c r="K1197" s="10" t="n">
        <f aca="false">IF(I1197="","",IF(J1197="sq ft",ROUND(I1197*0.092903,0),I1197))</f>
        <v>0</v>
      </c>
      <c r="L1197" s="13" t="n">
        <v>40859</v>
      </c>
      <c r="M1197" s="14" t="n">
        <f aca="false">IF(OR(H1197="",L1197=""),"",ROUND((H1197-L1197)/30.44,1))</f>
        <v>19.3</v>
      </c>
      <c r="N1197" s="7" t="str">
        <f aca="false">IF(AND(E1197&lt;&gt;"v2008",ISERROR(SEARCH("Villa",B1197))),"Commercial-scale","Residential unit")</f>
        <v>Residential unit</v>
      </c>
      <c r="O1197" s="7" t="s">
        <v>54</v>
      </c>
    </row>
    <row r="1198" customFormat="false" ht="15" hidden="false" customHeight="false" outlineLevel="0" collapsed="false">
      <c r="A1198" s="7" t="n">
        <v>10893329</v>
      </c>
      <c r="B1198" s="7" t="s">
        <v>498</v>
      </c>
      <c r="C1198" s="7" t="s">
        <v>54</v>
      </c>
      <c r="D1198" s="7" t="s">
        <v>93</v>
      </c>
      <c r="E1198" s="7" t="s">
        <v>467</v>
      </c>
      <c r="F1198" s="7" t="s">
        <v>49</v>
      </c>
      <c r="G1198" s="7"/>
      <c r="H1198" s="13" t="n">
        <v>41445</v>
      </c>
      <c r="I1198" s="10" t="n">
        <v>0</v>
      </c>
      <c r="J1198" s="7" t="s">
        <v>106</v>
      </c>
      <c r="K1198" s="10" t="n">
        <f aca="false">IF(I1198="","",IF(J1198="sq ft",ROUND(I1198*0.092903,0),I1198))</f>
        <v>0</v>
      </c>
      <c r="L1198" s="13" t="n">
        <v>40859</v>
      </c>
      <c r="M1198" s="14" t="n">
        <f aca="false">IF(OR(H1198="",L1198=""),"",ROUND((H1198-L1198)/30.44,1))</f>
        <v>19.3</v>
      </c>
      <c r="N1198" s="7" t="str">
        <f aca="false">IF(AND(E1198&lt;&gt;"v2008",ISERROR(SEARCH("Villa",B1198))),"Commercial-scale","Residential unit")</f>
        <v>Residential unit</v>
      </c>
      <c r="O1198" s="7" t="s">
        <v>54</v>
      </c>
    </row>
    <row r="1199" customFormat="false" ht="15" hidden="false" customHeight="false" outlineLevel="0" collapsed="false">
      <c r="A1199" s="7" t="n">
        <v>10893448</v>
      </c>
      <c r="B1199" s="7" t="s">
        <v>498</v>
      </c>
      <c r="C1199" s="7" t="s">
        <v>54</v>
      </c>
      <c r="D1199" s="7" t="s">
        <v>93</v>
      </c>
      <c r="E1199" s="7" t="s">
        <v>467</v>
      </c>
      <c r="F1199" s="7" t="s">
        <v>49</v>
      </c>
      <c r="G1199" s="7"/>
      <c r="H1199" s="13" t="n">
        <v>41445</v>
      </c>
      <c r="I1199" s="10" t="n">
        <v>0</v>
      </c>
      <c r="J1199" s="7" t="s">
        <v>106</v>
      </c>
      <c r="K1199" s="10" t="n">
        <f aca="false">IF(I1199="","",IF(J1199="sq ft",ROUND(I1199*0.092903,0),I1199))</f>
        <v>0</v>
      </c>
      <c r="L1199" s="13" t="n">
        <v>40859</v>
      </c>
      <c r="M1199" s="14" t="n">
        <f aca="false">IF(OR(H1199="",L1199=""),"",ROUND((H1199-L1199)/30.44,1))</f>
        <v>19.3</v>
      </c>
      <c r="N1199" s="7" t="str">
        <f aca="false">IF(AND(E1199&lt;&gt;"v2008",ISERROR(SEARCH("Villa",B1199))),"Commercial-scale","Residential unit")</f>
        <v>Residential unit</v>
      </c>
      <c r="O1199" s="7" t="s">
        <v>54</v>
      </c>
    </row>
    <row r="1200" customFormat="false" ht="15" hidden="false" customHeight="false" outlineLevel="0" collapsed="false">
      <c r="A1200" s="7" t="n">
        <v>10893297</v>
      </c>
      <c r="B1200" s="7" t="s">
        <v>498</v>
      </c>
      <c r="C1200" s="7" t="s">
        <v>54</v>
      </c>
      <c r="D1200" s="7" t="s">
        <v>93</v>
      </c>
      <c r="E1200" s="7" t="s">
        <v>467</v>
      </c>
      <c r="F1200" s="7" t="s">
        <v>49</v>
      </c>
      <c r="G1200" s="7"/>
      <c r="H1200" s="13" t="n">
        <v>41445</v>
      </c>
      <c r="I1200" s="10" t="n">
        <v>0</v>
      </c>
      <c r="J1200" s="7" t="s">
        <v>106</v>
      </c>
      <c r="K1200" s="10" t="n">
        <f aca="false">IF(I1200="","",IF(J1200="sq ft",ROUND(I1200*0.092903,0),I1200))</f>
        <v>0</v>
      </c>
      <c r="L1200" s="13" t="n">
        <v>40859</v>
      </c>
      <c r="M1200" s="14" t="n">
        <f aca="false">IF(OR(H1200="",L1200=""),"",ROUND((H1200-L1200)/30.44,1))</f>
        <v>19.3</v>
      </c>
      <c r="N1200" s="7" t="str">
        <f aca="false">IF(AND(E1200&lt;&gt;"v2008",ISERROR(SEARCH("Villa",B1200))),"Commercial-scale","Residential unit")</f>
        <v>Residential unit</v>
      </c>
      <c r="O1200" s="7" t="s">
        <v>54</v>
      </c>
    </row>
    <row r="1201" customFormat="false" ht="15" hidden="false" customHeight="false" outlineLevel="0" collapsed="false">
      <c r="A1201" s="7" t="n">
        <v>10893338</v>
      </c>
      <c r="B1201" s="7" t="s">
        <v>498</v>
      </c>
      <c r="C1201" s="7" t="s">
        <v>54</v>
      </c>
      <c r="D1201" s="7" t="s">
        <v>93</v>
      </c>
      <c r="E1201" s="7" t="s">
        <v>467</v>
      </c>
      <c r="F1201" s="7" t="s">
        <v>49</v>
      </c>
      <c r="G1201" s="7"/>
      <c r="H1201" s="13" t="n">
        <v>41445</v>
      </c>
      <c r="I1201" s="10" t="n">
        <v>0</v>
      </c>
      <c r="J1201" s="7" t="s">
        <v>106</v>
      </c>
      <c r="K1201" s="10" t="n">
        <f aca="false">IF(I1201="","",IF(J1201="sq ft",ROUND(I1201*0.092903,0),I1201))</f>
        <v>0</v>
      </c>
      <c r="L1201" s="13" t="n">
        <v>40859</v>
      </c>
      <c r="M1201" s="14" t="n">
        <f aca="false">IF(OR(H1201="",L1201=""),"",ROUND((H1201-L1201)/30.44,1))</f>
        <v>19.3</v>
      </c>
      <c r="N1201" s="7" t="str">
        <f aca="false">IF(AND(E1201&lt;&gt;"v2008",ISERROR(SEARCH("Villa",B1201))),"Commercial-scale","Residential unit")</f>
        <v>Residential unit</v>
      </c>
      <c r="O1201" s="7" t="s">
        <v>54</v>
      </c>
    </row>
    <row r="1202" customFormat="false" ht="15" hidden="false" customHeight="false" outlineLevel="0" collapsed="false">
      <c r="A1202" s="7" t="n">
        <v>10893463</v>
      </c>
      <c r="B1202" s="7" t="s">
        <v>498</v>
      </c>
      <c r="C1202" s="7" t="s">
        <v>54</v>
      </c>
      <c r="D1202" s="7" t="s">
        <v>93</v>
      </c>
      <c r="E1202" s="7" t="s">
        <v>467</v>
      </c>
      <c r="F1202" s="7" t="s">
        <v>49</v>
      </c>
      <c r="G1202" s="7"/>
      <c r="H1202" s="13" t="n">
        <v>41445</v>
      </c>
      <c r="I1202" s="10" t="n">
        <v>0</v>
      </c>
      <c r="J1202" s="7" t="s">
        <v>106</v>
      </c>
      <c r="K1202" s="10" t="n">
        <f aca="false">IF(I1202="","",IF(J1202="sq ft",ROUND(I1202*0.092903,0),I1202))</f>
        <v>0</v>
      </c>
      <c r="L1202" s="13" t="n">
        <v>40859</v>
      </c>
      <c r="M1202" s="14" t="n">
        <f aca="false">IF(OR(H1202="",L1202=""),"",ROUND((H1202-L1202)/30.44,1))</f>
        <v>19.3</v>
      </c>
      <c r="N1202" s="7" t="str">
        <f aca="false">IF(AND(E1202&lt;&gt;"v2008",ISERROR(SEARCH("Villa",B1202))),"Commercial-scale","Residential unit")</f>
        <v>Residential unit</v>
      </c>
      <c r="O1202" s="7" t="s">
        <v>54</v>
      </c>
    </row>
    <row r="1203" customFormat="false" ht="15" hidden="false" customHeight="false" outlineLevel="0" collapsed="false">
      <c r="A1203" s="7" t="n">
        <v>10893450</v>
      </c>
      <c r="B1203" s="7" t="s">
        <v>498</v>
      </c>
      <c r="C1203" s="7" t="s">
        <v>54</v>
      </c>
      <c r="D1203" s="7" t="s">
        <v>93</v>
      </c>
      <c r="E1203" s="7" t="s">
        <v>467</v>
      </c>
      <c r="F1203" s="7" t="s">
        <v>49</v>
      </c>
      <c r="G1203" s="7"/>
      <c r="H1203" s="13" t="n">
        <v>41445</v>
      </c>
      <c r="I1203" s="10" t="n">
        <v>0</v>
      </c>
      <c r="J1203" s="7" t="s">
        <v>106</v>
      </c>
      <c r="K1203" s="10" t="n">
        <f aca="false">IF(I1203="","",IF(J1203="sq ft",ROUND(I1203*0.092903,0),I1203))</f>
        <v>0</v>
      </c>
      <c r="L1203" s="13" t="n">
        <v>40859</v>
      </c>
      <c r="M1203" s="14" t="n">
        <f aca="false">IF(OR(H1203="",L1203=""),"",ROUND((H1203-L1203)/30.44,1))</f>
        <v>19.3</v>
      </c>
      <c r="N1203" s="7" t="str">
        <f aca="false">IF(AND(E1203&lt;&gt;"v2008",ISERROR(SEARCH("Villa",B1203))),"Commercial-scale","Residential unit")</f>
        <v>Residential unit</v>
      </c>
      <c r="O1203" s="7" t="s">
        <v>54</v>
      </c>
    </row>
    <row r="1204" customFormat="false" ht="15" hidden="false" customHeight="false" outlineLevel="0" collapsed="false">
      <c r="A1204" s="7" t="n">
        <v>10893452</v>
      </c>
      <c r="B1204" s="7" t="s">
        <v>498</v>
      </c>
      <c r="C1204" s="7" t="s">
        <v>54</v>
      </c>
      <c r="D1204" s="7" t="s">
        <v>93</v>
      </c>
      <c r="E1204" s="7" t="s">
        <v>467</v>
      </c>
      <c r="F1204" s="7" t="s">
        <v>49</v>
      </c>
      <c r="G1204" s="7"/>
      <c r="H1204" s="13" t="n">
        <v>41445</v>
      </c>
      <c r="I1204" s="10" t="n">
        <v>0</v>
      </c>
      <c r="J1204" s="7" t="s">
        <v>106</v>
      </c>
      <c r="K1204" s="10" t="n">
        <f aca="false">IF(I1204="","",IF(J1204="sq ft",ROUND(I1204*0.092903,0),I1204))</f>
        <v>0</v>
      </c>
      <c r="L1204" s="13" t="n">
        <v>40859</v>
      </c>
      <c r="M1204" s="14" t="n">
        <f aca="false">IF(OR(H1204="",L1204=""),"",ROUND((H1204-L1204)/30.44,1))</f>
        <v>19.3</v>
      </c>
      <c r="N1204" s="7" t="str">
        <f aca="false">IF(AND(E1204&lt;&gt;"v2008",ISERROR(SEARCH("Villa",B1204))),"Commercial-scale","Residential unit")</f>
        <v>Residential unit</v>
      </c>
      <c r="O1204" s="7" t="s">
        <v>54</v>
      </c>
    </row>
    <row r="1205" customFormat="false" ht="15" hidden="false" customHeight="false" outlineLevel="0" collapsed="false">
      <c r="A1205" s="7" t="n">
        <v>10893295</v>
      </c>
      <c r="B1205" s="7" t="s">
        <v>498</v>
      </c>
      <c r="C1205" s="7" t="s">
        <v>54</v>
      </c>
      <c r="D1205" s="7" t="s">
        <v>93</v>
      </c>
      <c r="E1205" s="7" t="s">
        <v>467</v>
      </c>
      <c r="F1205" s="7" t="s">
        <v>49</v>
      </c>
      <c r="G1205" s="7"/>
      <c r="H1205" s="13" t="n">
        <v>41445</v>
      </c>
      <c r="I1205" s="10" t="n">
        <v>0</v>
      </c>
      <c r="J1205" s="7" t="s">
        <v>106</v>
      </c>
      <c r="K1205" s="10" t="n">
        <f aca="false">IF(I1205="","",IF(J1205="sq ft",ROUND(I1205*0.092903,0),I1205))</f>
        <v>0</v>
      </c>
      <c r="L1205" s="13" t="n">
        <v>40859</v>
      </c>
      <c r="M1205" s="14" t="n">
        <f aca="false">IF(OR(H1205="",L1205=""),"",ROUND((H1205-L1205)/30.44,1))</f>
        <v>19.3</v>
      </c>
      <c r="N1205" s="7" t="str">
        <f aca="false">IF(AND(E1205&lt;&gt;"v2008",ISERROR(SEARCH("Villa",B1205))),"Commercial-scale","Residential unit")</f>
        <v>Residential unit</v>
      </c>
      <c r="O1205" s="7" t="s">
        <v>54</v>
      </c>
    </row>
    <row r="1206" customFormat="false" ht="15" hidden="false" customHeight="false" outlineLevel="0" collapsed="false">
      <c r="A1206" s="7" t="n">
        <v>10893298</v>
      </c>
      <c r="B1206" s="7" t="s">
        <v>498</v>
      </c>
      <c r="C1206" s="7" t="s">
        <v>54</v>
      </c>
      <c r="D1206" s="7" t="s">
        <v>93</v>
      </c>
      <c r="E1206" s="7" t="s">
        <v>467</v>
      </c>
      <c r="F1206" s="7" t="s">
        <v>49</v>
      </c>
      <c r="G1206" s="7"/>
      <c r="H1206" s="13" t="n">
        <v>41445</v>
      </c>
      <c r="I1206" s="10" t="n">
        <v>0</v>
      </c>
      <c r="J1206" s="7" t="s">
        <v>106</v>
      </c>
      <c r="K1206" s="10" t="n">
        <f aca="false">IF(I1206="","",IF(J1206="sq ft",ROUND(I1206*0.092903,0),I1206))</f>
        <v>0</v>
      </c>
      <c r="L1206" s="13" t="n">
        <v>40859</v>
      </c>
      <c r="M1206" s="14" t="n">
        <f aca="false">IF(OR(H1206="",L1206=""),"",ROUND((H1206-L1206)/30.44,1))</f>
        <v>19.3</v>
      </c>
      <c r="N1206" s="7" t="str">
        <f aca="false">IF(AND(E1206&lt;&gt;"v2008",ISERROR(SEARCH("Villa",B1206))),"Commercial-scale","Residential unit")</f>
        <v>Residential unit</v>
      </c>
      <c r="O1206" s="7" t="s">
        <v>54</v>
      </c>
    </row>
    <row r="1207" customFormat="false" ht="15" hidden="false" customHeight="false" outlineLevel="0" collapsed="false">
      <c r="A1207" s="7" t="n">
        <v>10893301</v>
      </c>
      <c r="B1207" s="7" t="s">
        <v>498</v>
      </c>
      <c r="C1207" s="7" t="s">
        <v>54</v>
      </c>
      <c r="D1207" s="7" t="s">
        <v>93</v>
      </c>
      <c r="E1207" s="7" t="s">
        <v>467</v>
      </c>
      <c r="F1207" s="7" t="s">
        <v>49</v>
      </c>
      <c r="G1207" s="7"/>
      <c r="H1207" s="13" t="n">
        <v>41445</v>
      </c>
      <c r="I1207" s="10" t="n">
        <v>0</v>
      </c>
      <c r="J1207" s="7" t="s">
        <v>106</v>
      </c>
      <c r="K1207" s="10" t="n">
        <f aca="false">IF(I1207="","",IF(J1207="sq ft",ROUND(I1207*0.092903,0),I1207))</f>
        <v>0</v>
      </c>
      <c r="L1207" s="13" t="n">
        <v>40859</v>
      </c>
      <c r="M1207" s="14" t="n">
        <f aca="false">IF(OR(H1207="",L1207=""),"",ROUND((H1207-L1207)/30.44,1))</f>
        <v>19.3</v>
      </c>
      <c r="N1207" s="7" t="str">
        <f aca="false">IF(AND(E1207&lt;&gt;"v2008",ISERROR(SEARCH("Villa",B1207))),"Commercial-scale","Residential unit")</f>
        <v>Residential unit</v>
      </c>
      <c r="O1207" s="7" t="s">
        <v>54</v>
      </c>
    </row>
    <row r="1208" customFormat="false" ht="15" hidden="false" customHeight="false" outlineLevel="0" collapsed="false">
      <c r="A1208" s="7" t="n">
        <v>10893303</v>
      </c>
      <c r="B1208" s="7" t="s">
        <v>498</v>
      </c>
      <c r="C1208" s="7" t="s">
        <v>54</v>
      </c>
      <c r="D1208" s="7" t="s">
        <v>93</v>
      </c>
      <c r="E1208" s="7" t="s">
        <v>467</v>
      </c>
      <c r="F1208" s="7" t="s">
        <v>49</v>
      </c>
      <c r="G1208" s="7"/>
      <c r="H1208" s="13" t="n">
        <v>41445</v>
      </c>
      <c r="I1208" s="10" t="n">
        <v>0</v>
      </c>
      <c r="J1208" s="7" t="s">
        <v>106</v>
      </c>
      <c r="K1208" s="10" t="n">
        <f aca="false">IF(I1208="","",IF(J1208="sq ft",ROUND(I1208*0.092903,0),I1208))</f>
        <v>0</v>
      </c>
      <c r="L1208" s="13" t="n">
        <v>40859</v>
      </c>
      <c r="M1208" s="14" t="n">
        <f aca="false">IF(OR(H1208="",L1208=""),"",ROUND((H1208-L1208)/30.44,1))</f>
        <v>19.3</v>
      </c>
      <c r="N1208" s="7" t="str">
        <f aca="false">IF(AND(E1208&lt;&gt;"v2008",ISERROR(SEARCH("Villa",B1208))),"Commercial-scale","Residential unit")</f>
        <v>Residential unit</v>
      </c>
      <c r="O1208" s="7" t="s">
        <v>54</v>
      </c>
    </row>
    <row r="1209" customFormat="false" ht="15" hidden="false" customHeight="false" outlineLevel="0" collapsed="false">
      <c r="A1209" s="7" t="n">
        <v>10893304</v>
      </c>
      <c r="B1209" s="7" t="s">
        <v>498</v>
      </c>
      <c r="C1209" s="7" t="s">
        <v>54</v>
      </c>
      <c r="D1209" s="7" t="s">
        <v>93</v>
      </c>
      <c r="E1209" s="7" t="s">
        <v>467</v>
      </c>
      <c r="F1209" s="7" t="s">
        <v>49</v>
      </c>
      <c r="G1209" s="7"/>
      <c r="H1209" s="13" t="n">
        <v>41445</v>
      </c>
      <c r="I1209" s="10" t="n">
        <v>0</v>
      </c>
      <c r="J1209" s="7" t="s">
        <v>106</v>
      </c>
      <c r="K1209" s="10" t="n">
        <f aca="false">IF(I1209="","",IF(J1209="sq ft",ROUND(I1209*0.092903,0),I1209))</f>
        <v>0</v>
      </c>
      <c r="L1209" s="13" t="n">
        <v>40859</v>
      </c>
      <c r="M1209" s="14" t="n">
        <f aca="false">IF(OR(H1209="",L1209=""),"",ROUND((H1209-L1209)/30.44,1))</f>
        <v>19.3</v>
      </c>
      <c r="N1209" s="7" t="str">
        <f aca="false">IF(AND(E1209&lt;&gt;"v2008",ISERROR(SEARCH("Villa",B1209))),"Commercial-scale","Residential unit")</f>
        <v>Residential unit</v>
      </c>
      <c r="O1209" s="7" t="s">
        <v>54</v>
      </c>
    </row>
    <row r="1210" customFormat="false" ht="15" hidden="false" customHeight="false" outlineLevel="0" collapsed="false">
      <c r="A1210" s="7" t="n">
        <v>10893314</v>
      </c>
      <c r="B1210" s="7" t="s">
        <v>498</v>
      </c>
      <c r="C1210" s="7" t="s">
        <v>54</v>
      </c>
      <c r="D1210" s="7" t="s">
        <v>93</v>
      </c>
      <c r="E1210" s="7" t="s">
        <v>467</v>
      </c>
      <c r="F1210" s="7" t="s">
        <v>49</v>
      </c>
      <c r="G1210" s="7"/>
      <c r="H1210" s="13" t="n">
        <v>41445</v>
      </c>
      <c r="I1210" s="10" t="n">
        <v>0</v>
      </c>
      <c r="J1210" s="7" t="s">
        <v>106</v>
      </c>
      <c r="K1210" s="10" t="n">
        <f aca="false">IF(I1210="","",IF(J1210="sq ft",ROUND(I1210*0.092903,0),I1210))</f>
        <v>0</v>
      </c>
      <c r="L1210" s="13" t="n">
        <v>40859</v>
      </c>
      <c r="M1210" s="14" t="n">
        <f aca="false">IF(OR(H1210="",L1210=""),"",ROUND((H1210-L1210)/30.44,1))</f>
        <v>19.3</v>
      </c>
      <c r="N1210" s="7" t="str">
        <f aca="false">IF(AND(E1210&lt;&gt;"v2008",ISERROR(SEARCH("Villa",B1210))),"Commercial-scale","Residential unit")</f>
        <v>Residential unit</v>
      </c>
      <c r="O1210" s="7" t="s">
        <v>54</v>
      </c>
    </row>
    <row r="1211" customFormat="false" ht="15" hidden="false" customHeight="false" outlineLevel="0" collapsed="false">
      <c r="A1211" s="7" t="n">
        <v>10893325</v>
      </c>
      <c r="B1211" s="7" t="s">
        <v>498</v>
      </c>
      <c r="C1211" s="7" t="s">
        <v>54</v>
      </c>
      <c r="D1211" s="7" t="s">
        <v>93</v>
      </c>
      <c r="E1211" s="7" t="s">
        <v>467</v>
      </c>
      <c r="F1211" s="7" t="s">
        <v>49</v>
      </c>
      <c r="G1211" s="7"/>
      <c r="H1211" s="13" t="n">
        <v>41445</v>
      </c>
      <c r="I1211" s="10" t="n">
        <v>0</v>
      </c>
      <c r="J1211" s="7" t="s">
        <v>106</v>
      </c>
      <c r="K1211" s="10" t="n">
        <f aca="false">IF(I1211="","",IF(J1211="sq ft",ROUND(I1211*0.092903,0),I1211))</f>
        <v>0</v>
      </c>
      <c r="L1211" s="13" t="n">
        <v>40859</v>
      </c>
      <c r="M1211" s="14" t="n">
        <f aca="false">IF(OR(H1211="",L1211=""),"",ROUND((H1211-L1211)/30.44,1))</f>
        <v>19.3</v>
      </c>
      <c r="N1211" s="7" t="str">
        <f aca="false">IF(AND(E1211&lt;&gt;"v2008",ISERROR(SEARCH("Villa",B1211))),"Commercial-scale","Residential unit")</f>
        <v>Residential unit</v>
      </c>
      <c r="O1211" s="7" t="s">
        <v>54</v>
      </c>
    </row>
    <row r="1212" customFormat="false" ht="15" hidden="false" customHeight="false" outlineLevel="0" collapsed="false">
      <c r="A1212" s="7" t="n">
        <v>10893320</v>
      </c>
      <c r="B1212" s="7" t="s">
        <v>498</v>
      </c>
      <c r="C1212" s="7" t="s">
        <v>54</v>
      </c>
      <c r="D1212" s="7" t="s">
        <v>93</v>
      </c>
      <c r="E1212" s="7" t="s">
        <v>467</v>
      </c>
      <c r="F1212" s="7" t="s">
        <v>49</v>
      </c>
      <c r="G1212" s="7"/>
      <c r="H1212" s="13" t="n">
        <v>41445</v>
      </c>
      <c r="I1212" s="10" t="n">
        <v>0</v>
      </c>
      <c r="J1212" s="7" t="s">
        <v>106</v>
      </c>
      <c r="K1212" s="10" t="n">
        <f aca="false">IF(I1212="","",IF(J1212="sq ft",ROUND(I1212*0.092903,0),I1212))</f>
        <v>0</v>
      </c>
      <c r="L1212" s="13" t="n">
        <v>40859</v>
      </c>
      <c r="M1212" s="14" t="n">
        <f aca="false">IF(OR(H1212="",L1212=""),"",ROUND((H1212-L1212)/30.44,1))</f>
        <v>19.3</v>
      </c>
      <c r="N1212" s="7" t="str">
        <f aca="false">IF(AND(E1212&lt;&gt;"v2008",ISERROR(SEARCH("Villa",B1212))),"Commercial-scale","Residential unit")</f>
        <v>Residential unit</v>
      </c>
      <c r="O1212" s="7" t="s">
        <v>54</v>
      </c>
    </row>
    <row r="1213" customFormat="false" ht="15" hidden="false" customHeight="false" outlineLevel="0" collapsed="false">
      <c r="A1213" s="7" t="n">
        <v>10893332</v>
      </c>
      <c r="B1213" s="7" t="s">
        <v>498</v>
      </c>
      <c r="C1213" s="7" t="s">
        <v>54</v>
      </c>
      <c r="D1213" s="7" t="s">
        <v>93</v>
      </c>
      <c r="E1213" s="7" t="s">
        <v>467</v>
      </c>
      <c r="F1213" s="7" t="s">
        <v>49</v>
      </c>
      <c r="G1213" s="7"/>
      <c r="H1213" s="13" t="n">
        <v>41445</v>
      </c>
      <c r="I1213" s="10" t="n">
        <v>0</v>
      </c>
      <c r="J1213" s="7" t="s">
        <v>106</v>
      </c>
      <c r="K1213" s="10" t="n">
        <f aca="false">IF(I1213="","",IF(J1213="sq ft",ROUND(I1213*0.092903,0),I1213))</f>
        <v>0</v>
      </c>
      <c r="L1213" s="13" t="n">
        <v>40859</v>
      </c>
      <c r="M1213" s="14" t="n">
        <f aca="false">IF(OR(H1213="",L1213=""),"",ROUND((H1213-L1213)/30.44,1))</f>
        <v>19.3</v>
      </c>
      <c r="N1213" s="7" t="str">
        <f aca="false">IF(AND(E1213&lt;&gt;"v2008",ISERROR(SEARCH("Villa",B1213))),"Commercial-scale","Residential unit")</f>
        <v>Residential unit</v>
      </c>
      <c r="O1213" s="7" t="s">
        <v>54</v>
      </c>
    </row>
    <row r="1214" customFormat="false" ht="15" hidden="false" customHeight="false" outlineLevel="0" collapsed="false">
      <c r="A1214" s="7" t="n">
        <v>10893464</v>
      </c>
      <c r="B1214" s="7" t="s">
        <v>498</v>
      </c>
      <c r="C1214" s="7" t="s">
        <v>54</v>
      </c>
      <c r="D1214" s="7" t="s">
        <v>93</v>
      </c>
      <c r="E1214" s="7" t="s">
        <v>467</v>
      </c>
      <c r="F1214" s="7" t="s">
        <v>49</v>
      </c>
      <c r="G1214" s="7"/>
      <c r="H1214" s="13" t="n">
        <v>41445</v>
      </c>
      <c r="I1214" s="10" t="n">
        <v>0</v>
      </c>
      <c r="J1214" s="7" t="s">
        <v>106</v>
      </c>
      <c r="K1214" s="10" t="n">
        <f aca="false">IF(I1214="","",IF(J1214="sq ft",ROUND(I1214*0.092903,0),I1214))</f>
        <v>0</v>
      </c>
      <c r="L1214" s="13" t="n">
        <v>40859</v>
      </c>
      <c r="M1214" s="14" t="n">
        <f aca="false">IF(OR(H1214="",L1214=""),"",ROUND((H1214-L1214)/30.44,1))</f>
        <v>19.3</v>
      </c>
      <c r="N1214" s="7" t="str">
        <f aca="false">IF(AND(E1214&lt;&gt;"v2008",ISERROR(SEARCH("Villa",B1214))),"Commercial-scale","Residential unit")</f>
        <v>Residential unit</v>
      </c>
      <c r="O1214" s="7" t="s">
        <v>54</v>
      </c>
    </row>
    <row r="1215" customFormat="false" ht="15" hidden="false" customHeight="false" outlineLevel="0" collapsed="false">
      <c r="A1215" s="7" t="n">
        <v>10893315</v>
      </c>
      <c r="B1215" s="7" t="s">
        <v>498</v>
      </c>
      <c r="C1215" s="7" t="s">
        <v>54</v>
      </c>
      <c r="D1215" s="7" t="s">
        <v>93</v>
      </c>
      <c r="E1215" s="7" t="s">
        <v>467</v>
      </c>
      <c r="F1215" s="7" t="s">
        <v>49</v>
      </c>
      <c r="G1215" s="7"/>
      <c r="H1215" s="13" t="n">
        <v>41445</v>
      </c>
      <c r="I1215" s="10" t="n">
        <v>0</v>
      </c>
      <c r="J1215" s="7" t="s">
        <v>106</v>
      </c>
      <c r="K1215" s="10" t="n">
        <f aca="false">IF(I1215="","",IF(J1215="sq ft",ROUND(I1215*0.092903,0),I1215))</f>
        <v>0</v>
      </c>
      <c r="L1215" s="13" t="n">
        <v>40859</v>
      </c>
      <c r="M1215" s="14" t="n">
        <f aca="false">IF(OR(H1215="",L1215=""),"",ROUND((H1215-L1215)/30.44,1))</f>
        <v>19.3</v>
      </c>
      <c r="N1215" s="7" t="str">
        <f aca="false">IF(AND(E1215&lt;&gt;"v2008",ISERROR(SEARCH("Villa",B1215))),"Commercial-scale","Residential unit")</f>
        <v>Residential unit</v>
      </c>
      <c r="O1215" s="7" t="s">
        <v>54</v>
      </c>
    </row>
    <row r="1216" customFormat="false" ht="15" hidden="false" customHeight="false" outlineLevel="0" collapsed="false">
      <c r="A1216" s="7" t="n">
        <v>10893322</v>
      </c>
      <c r="B1216" s="7" t="s">
        <v>498</v>
      </c>
      <c r="C1216" s="7" t="s">
        <v>54</v>
      </c>
      <c r="D1216" s="7" t="s">
        <v>93</v>
      </c>
      <c r="E1216" s="7" t="s">
        <v>467</v>
      </c>
      <c r="F1216" s="7" t="s">
        <v>49</v>
      </c>
      <c r="G1216" s="7"/>
      <c r="H1216" s="13" t="n">
        <v>41445</v>
      </c>
      <c r="I1216" s="10" t="n">
        <v>0</v>
      </c>
      <c r="J1216" s="7" t="s">
        <v>106</v>
      </c>
      <c r="K1216" s="10" t="n">
        <f aca="false">IF(I1216="","",IF(J1216="sq ft",ROUND(I1216*0.092903,0),I1216))</f>
        <v>0</v>
      </c>
      <c r="L1216" s="13" t="n">
        <v>40859</v>
      </c>
      <c r="M1216" s="14" t="n">
        <f aca="false">IF(OR(H1216="",L1216=""),"",ROUND((H1216-L1216)/30.44,1))</f>
        <v>19.3</v>
      </c>
      <c r="N1216" s="7" t="str">
        <f aca="false">IF(AND(E1216&lt;&gt;"v2008",ISERROR(SEARCH("Villa",B1216))),"Commercial-scale","Residential unit")</f>
        <v>Residential unit</v>
      </c>
      <c r="O1216" s="7" t="s">
        <v>54</v>
      </c>
    </row>
    <row r="1217" customFormat="false" ht="15" hidden="false" customHeight="false" outlineLevel="0" collapsed="false">
      <c r="A1217" s="7" t="n">
        <v>10893309</v>
      </c>
      <c r="B1217" s="7" t="s">
        <v>498</v>
      </c>
      <c r="C1217" s="7" t="s">
        <v>54</v>
      </c>
      <c r="D1217" s="7" t="s">
        <v>93</v>
      </c>
      <c r="E1217" s="7" t="s">
        <v>467</v>
      </c>
      <c r="F1217" s="7" t="s">
        <v>49</v>
      </c>
      <c r="G1217" s="7"/>
      <c r="H1217" s="13" t="n">
        <v>41445</v>
      </c>
      <c r="I1217" s="10" t="n">
        <v>0</v>
      </c>
      <c r="J1217" s="7" t="s">
        <v>106</v>
      </c>
      <c r="K1217" s="10" t="n">
        <f aca="false">IF(I1217="","",IF(J1217="sq ft",ROUND(I1217*0.092903,0),I1217))</f>
        <v>0</v>
      </c>
      <c r="L1217" s="13" t="n">
        <v>40859</v>
      </c>
      <c r="M1217" s="14" t="n">
        <f aca="false">IF(OR(H1217="",L1217=""),"",ROUND((H1217-L1217)/30.44,1))</f>
        <v>19.3</v>
      </c>
      <c r="N1217" s="7" t="str">
        <f aca="false">IF(AND(E1217&lt;&gt;"v2008",ISERROR(SEARCH("Villa",B1217))),"Commercial-scale","Residential unit")</f>
        <v>Residential unit</v>
      </c>
      <c r="O1217" s="7" t="s">
        <v>54</v>
      </c>
    </row>
    <row r="1218" customFormat="false" ht="15" hidden="false" customHeight="false" outlineLevel="0" collapsed="false">
      <c r="A1218" s="7" t="n">
        <v>10893317</v>
      </c>
      <c r="B1218" s="7" t="s">
        <v>498</v>
      </c>
      <c r="C1218" s="7" t="s">
        <v>54</v>
      </c>
      <c r="D1218" s="7" t="s">
        <v>93</v>
      </c>
      <c r="E1218" s="7" t="s">
        <v>467</v>
      </c>
      <c r="F1218" s="7" t="s">
        <v>49</v>
      </c>
      <c r="G1218" s="7"/>
      <c r="H1218" s="13" t="n">
        <v>41445</v>
      </c>
      <c r="I1218" s="10" t="n">
        <v>0</v>
      </c>
      <c r="J1218" s="7" t="s">
        <v>106</v>
      </c>
      <c r="K1218" s="10" t="n">
        <f aca="false">IF(I1218="","",IF(J1218="sq ft",ROUND(I1218*0.092903,0),I1218))</f>
        <v>0</v>
      </c>
      <c r="L1218" s="13" t="n">
        <v>40859</v>
      </c>
      <c r="M1218" s="14" t="n">
        <f aca="false">IF(OR(H1218="",L1218=""),"",ROUND((H1218-L1218)/30.44,1))</f>
        <v>19.3</v>
      </c>
      <c r="N1218" s="7" t="str">
        <f aca="false">IF(AND(E1218&lt;&gt;"v2008",ISERROR(SEARCH("Villa",B1218))),"Commercial-scale","Residential unit")</f>
        <v>Residential unit</v>
      </c>
      <c r="O1218" s="7" t="s">
        <v>54</v>
      </c>
    </row>
    <row r="1219" customFormat="false" ht="15" hidden="false" customHeight="false" outlineLevel="0" collapsed="false">
      <c r="A1219" s="7" t="n">
        <v>10893310</v>
      </c>
      <c r="B1219" s="7" t="s">
        <v>498</v>
      </c>
      <c r="C1219" s="7" t="s">
        <v>54</v>
      </c>
      <c r="D1219" s="7" t="s">
        <v>93</v>
      </c>
      <c r="E1219" s="7" t="s">
        <v>467</v>
      </c>
      <c r="F1219" s="7" t="s">
        <v>49</v>
      </c>
      <c r="G1219" s="7"/>
      <c r="H1219" s="13" t="n">
        <v>41445</v>
      </c>
      <c r="I1219" s="10" t="n">
        <v>0</v>
      </c>
      <c r="J1219" s="7" t="s">
        <v>106</v>
      </c>
      <c r="K1219" s="10" t="n">
        <f aca="false">IF(I1219="","",IF(J1219="sq ft",ROUND(I1219*0.092903,0),I1219))</f>
        <v>0</v>
      </c>
      <c r="L1219" s="13" t="n">
        <v>40859</v>
      </c>
      <c r="M1219" s="14" t="n">
        <f aca="false">IF(OR(H1219="",L1219=""),"",ROUND((H1219-L1219)/30.44,1))</f>
        <v>19.3</v>
      </c>
      <c r="N1219" s="7" t="str">
        <f aca="false">IF(AND(E1219&lt;&gt;"v2008",ISERROR(SEARCH("Villa",B1219))),"Commercial-scale","Residential unit")</f>
        <v>Residential unit</v>
      </c>
      <c r="O1219" s="7" t="s">
        <v>54</v>
      </c>
    </row>
    <row r="1220" customFormat="false" ht="15" hidden="false" customHeight="false" outlineLevel="0" collapsed="false">
      <c r="A1220" s="7" t="n">
        <v>10893331</v>
      </c>
      <c r="B1220" s="7" t="s">
        <v>498</v>
      </c>
      <c r="C1220" s="7" t="s">
        <v>54</v>
      </c>
      <c r="D1220" s="7" t="s">
        <v>93</v>
      </c>
      <c r="E1220" s="7" t="s">
        <v>467</v>
      </c>
      <c r="F1220" s="7" t="s">
        <v>49</v>
      </c>
      <c r="G1220" s="7"/>
      <c r="H1220" s="13" t="n">
        <v>41445</v>
      </c>
      <c r="I1220" s="10" t="n">
        <v>0</v>
      </c>
      <c r="J1220" s="7" t="s">
        <v>106</v>
      </c>
      <c r="K1220" s="10" t="n">
        <f aca="false">IF(I1220="","",IF(J1220="sq ft",ROUND(I1220*0.092903,0),I1220))</f>
        <v>0</v>
      </c>
      <c r="L1220" s="13" t="n">
        <v>40859</v>
      </c>
      <c r="M1220" s="14" t="n">
        <f aca="false">IF(OR(H1220="",L1220=""),"",ROUND((H1220-L1220)/30.44,1))</f>
        <v>19.3</v>
      </c>
      <c r="N1220" s="7" t="str">
        <f aca="false">IF(AND(E1220&lt;&gt;"v2008",ISERROR(SEARCH("Villa",B1220))),"Commercial-scale","Residential unit")</f>
        <v>Residential unit</v>
      </c>
      <c r="O1220" s="7" t="s">
        <v>54</v>
      </c>
    </row>
    <row r="1221" customFormat="false" ht="15" hidden="false" customHeight="false" outlineLevel="0" collapsed="false">
      <c r="A1221" s="7" t="n">
        <v>10893446</v>
      </c>
      <c r="B1221" s="7" t="s">
        <v>498</v>
      </c>
      <c r="C1221" s="7" t="s">
        <v>54</v>
      </c>
      <c r="D1221" s="7" t="s">
        <v>93</v>
      </c>
      <c r="E1221" s="7" t="s">
        <v>467</v>
      </c>
      <c r="F1221" s="7" t="s">
        <v>49</v>
      </c>
      <c r="G1221" s="7"/>
      <c r="H1221" s="13" t="n">
        <v>41445</v>
      </c>
      <c r="I1221" s="10" t="n">
        <v>0</v>
      </c>
      <c r="J1221" s="7" t="s">
        <v>106</v>
      </c>
      <c r="K1221" s="10" t="n">
        <f aca="false">IF(I1221="","",IF(J1221="sq ft",ROUND(I1221*0.092903,0),I1221))</f>
        <v>0</v>
      </c>
      <c r="L1221" s="13" t="n">
        <v>40859</v>
      </c>
      <c r="M1221" s="14" t="n">
        <f aca="false">IF(OR(H1221="",L1221=""),"",ROUND((H1221-L1221)/30.44,1))</f>
        <v>19.3</v>
      </c>
      <c r="N1221" s="7" t="str">
        <f aca="false">IF(AND(E1221&lt;&gt;"v2008",ISERROR(SEARCH("Villa",B1221))),"Commercial-scale","Residential unit")</f>
        <v>Residential unit</v>
      </c>
      <c r="O1221" s="7" t="s">
        <v>54</v>
      </c>
    </row>
    <row r="1222" customFormat="false" ht="15" hidden="false" customHeight="false" outlineLevel="0" collapsed="false">
      <c r="A1222" s="7" t="n">
        <v>10893458</v>
      </c>
      <c r="B1222" s="7" t="s">
        <v>498</v>
      </c>
      <c r="C1222" s="7" t="s">
        <v>54</v>
      </c>
      <c r="D1222" s="7" t="s">
        <v>93</v>
      </c>
      <c r="E1222" s="7" t="s">
        <v>467</v>
      </c>
      <c r="F1222" s="7" t="s">
        <v>49</v>
      </c>
      <c r="G1222" s="7"/>
      <c r="H1222" s="13" t="n">
        <v>41445</v>
      </c>
      <c r="I1222" s="10" t="n">
        <v>0</v>
      </c>
      <c r="J1222" s="7" t="s">
        <v>106</v>
      </c>
      <c r="K1222" s="10" t="n">
        <f aca="false">IF(I1222="","",IF(J1222="sq ft",ROUND(I1222*0.092903,0),I1222))</f>
        <v>0</v>
      </c>
      <c r="L1222" s="13" t="n">
        <v>40859</v>
      </c>
      <c r="M1222" s="14" t="n">
        <f aca="false">IF(OR(H1222="",L1222=""),"",ROUND((H1222-L1222)/30.44,1))</f>
        <v>19.3</v>
      </c>
      <c r="N1222" s="7" t="str">
        <f aca="false">IF(AND(E1222&lt;&gt;"v2008",ISERROR(SEARCH("Villa",B1222))),"Commercial-scale","Residential unit")</f>
        <v>Residential unit</v>
      </c>
      <c r="O1222" s="7" t="s">
        <v>54</v>
      </c>
    </row>
    <row r="1223" customFormat="false" ht="15" hidden="false" customHeight="false" outlineLevel="0" collapsed="false">
      <c r="A1223" s="7" t="n">
        <v>10893302</v>
      </c>
      <c r="B1223" s="7" t="s">
        <v>498</v>
      </c>
      <c r="C1223" s="7" t="s">
        <v>54</v>
      </c>
      <c r="D1223" s="7" t="s">
        <v>93</v>
      </c>
      <c r="E1223" s="7" t="s">
        <v>467</v>
      </c>
      <c r="F1223" s="7" t="s">
        <v>49</v>
      </c>
      <c r="G1223" s="7"/>
      <c r="H1223" s="13" t="n">
        <v>41445</v>
      </c>
      <c r="I1223" s="10" t="n">
        <v>0</v>
      </c>
      <c r="J1223" s="7" t="s">
        <v>106</v>
      </c>
      <c r="K1223" s="10" t="n">
        <f aca="false">IF(I1223="","",IF(J1223="sq ft",ROUND(I1223*0.092903,0),I1223))</f>
        <v>0</v>
      </c>
      <c r="L1223" s="13" t="n">
        <v>40859</v>
      </c>
      <c r="M1223" s="14" t="n">
        <f aca="false">IF(OR(H1223="",L1223=""),"",ROUND((H1223-L1223)/30.44,1))</f>
        <v>19.3</v>
      </c>
      <c r="N1223" s="7" t="str">
        <f aca="false">IF(AND(E1223&lt;&gt;"v2008",ISERROR(SEARCH("Villa",B1223))),"Commercial-scale","Residential unit")</f>
        <v>Residential unit</v>
      </c>
      <c r="O1223" s="7" t="s">
        <v>54</v>
      </c>
    </row>
    <row r="1224" customFormat="false" ht="15" hidden="false" customHeight="false" outlineLevel="0" collapsed="false">
      <c r="A1224" s="7" t="n">
        <v>10893340</v>
      </c>
      <c r="B1224" s="7" t="s">
        <v>498</v>
      </c>
      <c r="C1224" s="7" t="s">
        <v>54</v>
      </c>
      <c r="D1224" s="7" t="s">
        <v>93</v>
      </c>
      <c r="E1224" s="7" t="s">
        <v>467</v>
      </c>
      <c r="F1224" s="7" t="s">
        <v>49</v>
      </c>
      <c r="G1224" s="7"/>
      <c r="H1224" s="13" t="n">
        <v>41445</v>
      </c>
      <c r="I1224" s="10" t="n">
        <v>0</v>
      </c>
      <c r="J1224" s="7" t="s">
        <v>106</v>
      </c>
      <c r="K1224" s="10" t="n">
        <f aca="false">IF(I1224="","",IF(J1224="sq ft",ROUND(I1224*0.092903,0),I1224))</f>
        <v>0</v>
      </c>
      <c r="L1224" s="13" t="n">
        <v>40859</v>
      </c>
      <c r="M1224" s="14" t="n">
        <f aca="false">IF(OR(H1224="",L1224=""),"",ROUND((H1224-L1224)/30.44,1))</f>
        <v>19.3</v>
      </c>
      <c r="N1224" s="7" t="str">
        <f aca="false">IF(AND(E1224&lt;&gt;"v2008",ISERROR(SEARCH("Villa",B1224))),"Commercial-scale","Residential unit")</f>
        <v>Residential unit</v>
      </c>
      <c r="O1224" s="7" t="s">
        <v>54</v>
      </c>
    </row>
    <row r="1225" customFormat="false" ht="15" hidden="false" customHeight="false" outlineLevel="0" collapsed="false">
      <c r="A1225" s="7" t="n">
        <v>10893299</v>
      </c>
      <c r="B1225" s="7" t="s">
        <v>498</v>
      </c>
      <c r="C1225" s="7" t="s">
        <v>54</v>
      </c>
      <c r="D1225" s="7" t="s">
        <v>93</v>
      </c>
      <c r="E1225" s="7" t="s">
        <v>467</v>
      </c>
      <c r="F1225" s="7" t="s">
        <v>49</v>
      </c>
      <c r="G1225" s="7"/>
      <c r="H1225" s="13" t="n">
        <v>41445</v>
      </c>
      <c r="I1225" s="10" t="n">
        <v>0</v>
      </c>
      <c r="J1225" s="7" t="s">
        <v>106</v>
      </c>
      <c r="K1225" s="10" t="n">
        <f aca="false">IF(I1225="","",IF(J1225="sq ft",ROUND(I1225*0.092903,0),I1225))</f>
        <v>0</v>
      </c>
      <c r="L1225" s="13" t="n">
        <v>40859</v>
      </c>
      <c r="M1225" s="14" t="n">
        <f aca="false">IF(OR(H1225="",L1225=""),"",ROUND((H1225-L1225)/30.44,1))</f>
        <v>19.3</v>
      </c>
      <c r="N1225" s="7" t="str">
        <f aca="false">IF(AND(E1225&lt;&gt;"v2008",ISERROR(SEARCH("Villa",B1225))),"Commercial-scale","Residential unit")</f>
        <v>Residential unit</v>
      </c>
      <c r="O1225" s="7" t="s">
        <v>54</v>
      </c>
    </row>
    <row r="1226" customFormat="false" ht="15" hidden="false" customHeight="false" outlineLevel="0" collapsed="false">
      <c r="A1226" s="7" t="n">
        <v>10893339</v>
      </c>
      <c r="B1226" s="7" t="s">
        <v>498</v>
      </c>
      <c r="C1226" s="7" t="s">
        <v>54</v>
      </c>
      <c r="D1226" s="7" t="s">
        <v>93</v>
      </c>
      <c r="E1226" s="7" t="s">
        <v>467</v>
      </c>
      <c r="F1226" s="7" t="s">
        <v>49</v>
      </c>
      <c r="G1226" s="7"/>
      <c r="H1226" s="13" t="n">
        <v>41445</v>
      </c>
      <c r="I1226" s="10" t="n">
        <v>0</v>
      </c>
      <c r="J1226" s="7" t="s">
        <v>106</v>
      </c>
      <c r="K1226" s="10" t="n">
        <f aca="false">IF(I1226="","",IF(J1226="sq ft",ROUND(I1226*0.092903,0),I1226))</f>
        <v>0</v>
      </c>
      <c r="L1226" s="13" t="n">
        <v>40859</v>
      </c>
      <c r="M1226" s="14" t="n">
        <f aca="false">IF(OR(H1226="",L1226=""),"",ROUND((H1226-L1226)/30.44,1))</f>
        <v>19.3</v>
      </c>
      <c r="N1226" s="7" t="str">
        <f aca="false">IF(AND(E1226&lt;&gt;"v2008",ISERROR(SEARCH("Villa",B1226))),"Commercial-scale","Residential unit")</f>
        <v>Residential unit</v>
      </c>
      <c r="O1226" s="7" t="s">
        <v>54</v>
      </c>
    </row>
    <row r="1227" customFormat="false" ht="15" hidden="false" customHeight="false" outlineLevel="0" collapsed="false">
      <c r="A1227" s="7" t="n">
        <v>10893300</v>
      </c>
      <c r="B1227" s="7" t="s">
        <v>498</v>
      </c>
      <c r="C1227" s="7" t="s">
        <v>54</v>
      </c>
      <c r="D1227" s="7" t="s">
        <v>93</v>
      </c>
      <c r="E1227" s="7" t="s">
        <v>467</v>
      </c>
      <c r="F1227" s="7" t="s">
        <v>49</v>
      </c>
      <c r="G1227" s="7"/>
      <c r="H1227" s="13" t="n">
        <v>41445</v>
      </c>
      <c r="I1227" s="10" t="n">
        <v>0</v>
      </c>
      <c r="J1227" s="7" t="s">
        <v>106</v>
      </c>
      <c r="K1227" s="10" t="n">
        <f aca="false">IF(I1227="","",IF(J1227="sq ft",ROUND(I1227*0.092903,0),I1227))</f>
        <v>0</v>
      </c>
      <c r="L1227" s="13" t="n">
        <v>40859</v>
      </c>
      <c r="M1227" s="14" t="n">
        <f aca="false">IF(OR(H1227="",L1227=""),"",ROUND((H1227-L1227)/30.44,1))</f>
        <v>19.3</v>
      </c>
      <c r="N1227" s="7" t="str">
        <f aca="false">IF(AND(E1227&lt;&gt;"v2008",ISERROR(SEARCH("Villa",B1227))),"Commercial-scale","Residential unit")</f>
        <v>Residential unit</v>
      </c>
      <c r="O1227" s="7" t="s">
        <v>54</v>
      </c>
    </row>
    <row r="1228" customFormat="false" ht="15" hidden="false" customHeight="false" outlineLevel="0" collapsed="false">
      <c r="A1228" s="7" t="n">
        <v>10893459</v>
      </c>
      <c r="B1228" s="7" t="s">
        <v>498</v>
      </c>
      <c r="C1228" s="7" t="s">
        <v>54</v>
      </c>
      <c r="D1228" s="7" t="s">
        <v>93</v>
      </c>
      <c r="E1228" s="7" t="s">
        <v>467</v>
      </c>
      <c r="F1228" s="7" t="s">
        <v>49</v>
      </c>
      <c r="G1228" s="7"/>
      <c r="H1228" s="13" t="n">
        <v>41445</v>
      </c>
      <c r="I1228" s="10" t="n">
        <v>0</v>
      </c>
      <c r="J1228" s="7" t="s">
        <v>106</v>
      </c>
      <c r="K1228" s="10" t="n">
        <f aca="false">IF(I1228="","",IF(J1228="sq ft",ROUND(I1228*0.092903,0),I1228))</f>
        <v>0</v>
      </c>
      <c r="L1228" s="13" t="n">
        <v>40859</v>
      </c>
      <c r="M1228" s="14" t="n">
        <f aca="false">IF(OR(H1228="",L1228=""),"",ROUND((H1228-L1228)/30.44,1))</f>
        <v>19.3</v>
      </c>
      <c r="N1228" s="7" t="str">
        <f aca="false">IF(AND(E1228&lt;&gt;"v2008",ISERROR(SEARCH("Villa",B1228))),"Commercial-scale","Residential unit")</f>
        <v>Residential unit</v>
      </c>
      <c r="O1228" s="7" t="s">
        <v>54</v>
      </c>
    </row>
    <row r="1229" customFormat="false" ht="15" hidden="false" customHeight="false" outlineLevel="0" collapsed="false">
      <c r="A1229" s="7" t="n">
        <v>10893343</v>
      </c>
      <c r="B1229" s="7" t="s">
        <v>498</v>
      </c>
      <c r="C1229" s="7" t="s">
        <v>54</v>
      </c>
      <c r="D1229" s="7" t="s">
        <v>93</v>
      </c>
      <c r="E1229" s="7" t="s">
        <v>467</v>
      </c>
      <c r="F1229" s="7" t="s">
        <v>49</v>
      </c>
      <c r="G1229" s="7"/>
      <c r="H1229" s="13" t="n">
        <v>41445</v>
      </c>
      <c r="I1229" s="10" t="n">
        <v>0</v>
      </c>
      <c r="J1229" s="7" t="s">
        <v>106</v>
      </c>
      <c r="K1229" s="10" t="n">
        <f aca="false">IF(I1229="","",IF(J1229="sq ft",ROUND(I1229*0.092903,0),I1229))</f>
        <v>0</v>
      </c>
      <c r="L1229" s="13" t="n">
        <v>40859</v>
      </c>
      <c r="M1229" s="14" t="n">
        <f aca="false">IF(OR(H1229="",L1229=""),"",ROUND((H1229-L1229)/30.44,1))</f>
        <v>19.3</v>
      </c>
      <c r="N1229" s="7" t="str">
        <f aca="false">IF(AND(E1229&lt;&gt;"v2008",ISERROR(SEARCH("Villa",B1229))),"Commercial-scale","Residential unit")</f>
        <v>Residential unit</v>
      </c>
      <c r="O1229" s="7" t="s">
        <v>54</v>
      </c>
    </row>
    <row r="1230" customFormat="false" ht="15" hidden="false" customHeight="false" outlineLevel="0" collapsed="false">
      <c r="A1230" s="7" t="n">
        <v>10893344</v>
      </c>
      <c r="B1230" s="7" t="s">
        <v>498</v>
      </c>
      <c r="C1230" s="7" t="s">
        <v>54</v>
      </c>
      <c r="D1230" s="7" t="s">
        <v>93</v>
      </c>
      <c r="E1230" s="7" t="s">
        <v>467</v>
      </c>
      <c r="F1230" s="7" t="s">
        <v>49</v>
      </c>
      <c r="G1230" s="7"/>
      <c r="H1230" s="13" t="n">
        <v>41445</v>
      </c>
      <c r="I1230" s="10" t="n">
        <v>0</v>
      </c>
      <c r="J1230" s="7" t="s">
        <v>106</v>
      </c>
      <c r="K1230" s="10" t="n">
        <f aca="false">IF(I1230="","",IF(J1230="sq ft",ROUND(I1230*0.092903,0),I1230))</f>
        <v>0</v>
      </c>
      <c r="L1230" s="13" t="n">
        <v>40859</v>
      </c>
      <c r="M1230" s="14" t="n">
        <f aca="false">IF(OR(H1230="",L1230=""),"",ROUND((H1230-L1230)/30.44,1))</f>
        <v>19.3</v>
      </c>
      <c r="N1230" s="7" t="str">
        <f aca="false">IF(AND(E1230&lt;&gt;"v2008",ISERROR(SEARCH("Villa",B1230))),"Commercial-scale","Residential unit")</f>
        <v>Residential unit</v>
      </c>
      <c r="O1230" s="7" t="s">
        <v>54</v>
      </c>
    </row>
    <row r="1231" customFormat="false" ht="15" hidden="false" customHeight="false" outlineLevel="0" collapsed="false">
      <c r="A1231" s="7" t="n">
        <v>10893334</v>
      </c>
      <c r="B1231" s="7" t="s">
        <v>498</v>
      </c>
      <c r="C1231" s="7" t="s">
        <v>54</v>
      </c>
      <c r="D1231" s="7" t="s">
        <v>93</v>
      </c>
      <c r="E1231" s="7" t="s">
        <v>467</v>
      </c>
      <c r="F1231" s="7" t="s">
        <v>49</v>
      </c>
      <c r="G1231" s="7"/>
      <c r="H1231" s="13" t="n">
        <v>41445</v>
      </c>
      <c r="I1231" s="10" t="n">
        <v>0</v>
      </c>
      <c r="J1231" s="7" t="s">
        <v>106</v>
      </c>
      <c r="K1231" s="10" t="n">
        <f aca="false">IF(I1231="","",IF(J1231="sq ft",ROUND(I1231*0.092903,0),I1231))</f>
        <v>0</v>
      </c>
      <c r="L1231" s="13" t="n">
        <v>40859</v>
      </c>
      <c r="M1231" s="14" t="n">
        <f aca="false">IF(OR(H1231="",L1231=""),"",ROUND((H1231-L1231)/30.44,1))</f>
        <v>19.3</v>
      </c>
      <c r="N1231" s="7" t="str">
        <f aca="false">IF(AND(E1231&lt;&gt;"v2008",ISERROR(SEARCH("Villa",B1231))),"Commercial-scale","Residential unit")</f>
        <v>Residential unit</v>
      </c>
      <c r="O1231" s="7" t="s">
        <v>54</v>
      </c>
    </row>
    <row r="1232" customFormat="false" ht="15" hidden="false" customHeight="false" outlineLevel="0" collapsed="false">
      <c r="A1232" s="7" t="n">
        <v>10893447</v>
      </c>
      <c r="B1232" s="7" t="s">
        <v>498</v>
      </c>
      <c r="C1232" s="7" t="s">
        <v>54</v>
      </c>
      <c r="D1232" s="7" t="s">
        <v>93</v>
      </c>
      <c r="E1232" s="7" t="s">
        <v>467</v>
      </c>
      <c r="F1232" s="7" t="s">
        <v>49</v>
      </c>
      <c r="G1232" s="7"/>
      <c r="H1232" s="13" t="n">
        <v>41445</v>
      </c>
      <c r="I1232" s="10" t="n">
        <v>0</v>
      </c>
      <c r="J1232" s="7" t="s">
        <v>106</v>
      </c>
      <c r="K1232" s="10" t="n">
        <f aca="false">IF(I1232="","",IF(J1232="sq ft",ROUND(I1232*0.092903,0),I1232))</f>
        <v>0</v>
      </c>
      <c r="L1232" s="13" t="n">
        <v>40859</v>
      </c>
      <c r="M1232" s="14" t="n">
        <f aca="false">IF(OR(H1232="",L1232=""),"",ROUND((H1232-L1232)/30.44,1))</f>
        <v>19.3</v>
      </c>
      <c r="N1232" s="7" t="str">
        <f aca="false">IF(AND(E1232&lt;&gt;"v2008",ISERROR(SEARCH("Villa",B1232))),"Commercial-scale","Residential unit")</f>
        <v>Residential unit</v>
      </c>
      <c r="O1232" s="7" t="s">
        <v>54</v>
      </c>
    </row>
    <row r="1233" customFormat="false" ht="15" hidden="false" customHeight="false" outlineLevel="0" collapsed="false">
      <c r="A1233" s="7" t="n">
        <v>10893308</v>
      </c>
      <c r="B1233" s="7" t="s">
        <v>498</v>
      </c>
      <c r="C1233" s="7" t="s">
        <v>54</v>
      </c>
      <c r="D1233" s="7" t="s">
        <v>93</v>
      </c>
      <c r="E1233" s="7" t="s">
        <v>467</v>
      </c>
      <c r="F1233" s="7" t="s">
        <v>49</v>
      </c>
      <c r="G1233" s="7"/>
      <c r="H1233" s="13" t="n">
        <v>41445</v>
      </c>
      <c r="I1233" s="10" t="n">
        <v>0</v>
      </c>
      <c r="J1233" s="7" t="s">
        <v>106</v>
      </c>
      <c r="K1233" s="10" t="n">
        <f aca="false">IF(I1233="","",IF(J1233="sq ft",ROUND(I1233*0.092903,0),I1233))</f>
        <v>0</v>
      </c>
      <c r="L1233" s="13" t="n">
        <v>40859</v>
      </c>
      <c r="M1233" s="14" t="n">
        <f aca="false">IF(OR(H1233="",L1233=""),"",ROUND((H1233-L1233)/30.44,1))</f>
        <v>19.3</v>
      </c>
      <c r="N1233" s="7" t="str">
        <f aca="false">IF(AND(E1233&lt;&gt;"v2008",ISERROR(SEARCH("Villa",B1233))),"Commercial-scale","Residential unit")</f>
        <v>Residential unit</v>
      </c>
      <c r="O1233" s="7" t="s">
        <v>54</v>
      </c>
    </row>
    <row r="1234" customFormat="false" ht="15" hidden="false" customHeight="false" outlineLevel="0" collapsed="false">
      <c r="A1234" s="7" t="n">
        <v>10893323</v>
      </c>
      <c r="B1234" s="7" t="s">
        <v>498</v>
      </c>
      <c r="C1234" s="7" t="s">
        <v>54</v>
      </c>
      <c r="D1234" s="7" t="s">
        <v>93</v>
      </c>
      <c r="E1234" s="7" t="s">
        <v>467</v>
      </c>
      <c r="F1234" s="7" t="s">
        <v>49</v>
      </c>
      <c r="G1234" s="7"/>
      <c r="H1234" s="13" t="n">
        <v>41445</v>
      </c>
      <c r="I1234" s="10" t="n">
        <v>0</v>
      </c>
      <c r="J1234" s="7" t="s">
        <v>106</v>
      </c>
      <c r="K1234" s="10" t="n">
        <f aca="false">IF(I1234="","",IF(J1234="sq ft",ROUND(I1234*0.092903,0),I1234))</f>
        <v>0</v>
      </c>
      <c r="L1234" s="13" t="n">
        <v>40859</v>
      </c>
      <c r="M1234" s="14" t="n">
        <f aca="false">IF(OR(H1234="",L1234=""),"",ROUND((H1234-L1234)/30.44,1))</f>
        <v>19.3</v>
      </c>
      <c r="N1234" s="7" t="str">
        <f aca="false">IF(AND(E1234&lt;&gt;"v2008",ISERROR(SEARCH("Villa",B1234))),"Commercial-scale","Residential unit")</f>
        <v>Residential unit</v>
      </c>
      <c r="O1234" s="7" t="s">
        <v>54</v>
      </c>
    </row>
    <row r="1235" customFormat="false" ht="15" hidden="false" customHeight="false" outlineLevel="0" collapsed="false">
      <c r="A1235" s="7" t="n">
        <v>10893319</v>
      </c>
      <c r="B1235" s="7" t="s">
        <v>498</v>
      </c>
      <c r="C1235" s="7" t="s">
        <v>54</v>
      </c>
      <c r="D1235" s="7" t="s">
        <v>93</v>
      </c>
      <c r="E1235" s="7" t="s">
        <v>467</v>
      </c>
      <c r="F1235" s="7" t="s">
        <v>49</v>
      </c>
      <c r="G1235" s="7"/>
      <c r="H1235" s="13" t="n">
        <v>41445</v>
      </c>
      <c r="I1235" s="10" t="n">
        <v>0</v>
      </c>
      <c r="J1235" s="7" t="s">
        <v>106</v>
      </c>
      <c r="K1235" s="10" t="n">
        <f aca="false">IF(I1235="","",IF(J1235="sq ft",ROUND(I1235*0.092903,0),I1235))</f>
        <v>0</v>
      </c>
      <c r="L1235" s="13" t="n">
        <v>40859</v>
      </c>
      <c r="M1235" s="14" t="n">
        <f aca="false">IF(OR(H1235="",L1235=""),"",ROUND((H1235-L1235)/30.44,1))</f>
        <v>19.3</v>
      </c>
      <c r="N1235" s="7" t="str">
        <f aca="false">IF(AND(E1235&lt;&gt;"v2008",ISERROR(SEARCH("Villa",B1235))),"Commercial-scale","Residential unit")</f>
        <v>Residential unit</v>
      </c>
      <c r="O1235" s="7" t="s">
        <v>54</v>
      </c>
    </row>
    <row r="1236" customFormat="false" ht="15" hidden="false" customHeight="false" outlineLevel="0" collapsed="false">
      <c r="A1236" s="7" t="n">
        <v>10893313</v>
      </c>
      <c r="B1236" s="7" t="s">
        <v>498</v>
      </c>
      <c r="C1236" s="7" t="s">
        <v>54</v>
      </c>
      <c r="D1236" s="7" t="s">
        <v>93</v>
      </c>
      <c r="E1236" s="7" t="s">
        <v>467</v>
      </c>
      <c r="F1236" s="7" t="s">
        <v>49</v>
      </c>
      <c r="G1236" s="7"/>
      <c r="H1236" s="13" t="n">
        <v>41445</v>
      </c>
      <c r="I1236" s="10" t="n">
        <v>0</v>
      </c>
      <c r="J1236" s="7" t="s">
        <v>106</v>
      </c>
      <c r="K1236" s="10" t="n">
        <f aca="false">IF(I1236="","",IF(J1236="sq ft",ROUND(I1236*0.092903,0),I1236))</f>
        <v>0</v>
      </c>
      <c r="L1236" s="13" t="n">
        <v>40859</v>
      </c>
      <c r="M1236" s="14" t="n">
        <f aca="false">IF(OR(H1236="",L1236=""),"",ROUND((H1236-L1236)/30.44,1))</f>
        <v>19.3</v>
      </c>
      <c r="N1236" s="7" t="str">
        <f aca="false">IF(AND(E1236&lt;&gt;"v2008",ISERROR(SEARCH("Villa",B1236))),"Commercial-scale","Residential unit")</f>
        <v>Residential unit</v>
      </c>
      <c r="O1236" s="7" t="s">
        <v>54</v>
      </c>
    </row>
    <row r="1237" customFormat="false" ht="15" hidden="false" customHeight="false" outlineLevel="0" collapsed="false">
      <c r="A1237" s="7" t="n">
        <v>1000009997</v>
      </c>
      <c r="B1237" s="7" t="s">
        <v>499</v>
      </c>
      <c r="C1237" s="7" t="s">
        <v>58</v>
      </c>
      <c r="D1237" s="7" t="s">
        <v>93</v>
      </c>
      <c r="E1237" s="7" t="s">
        <v>129</v>
      </c>
      <c r="F1237" s="7" t="s">
        <v>48</v>
      </c>
      <c r="G1237" s="7" t="n">
        <v>80</v>
      </c>
      <c r="H1237" s="13" t="n">
        <v>41433</v>
      </c>
      <c r="I1237" s="10" t="n">
        <v>710418</v>
      </c>
      <c r="J1237" s="7" t="s">
        <v>106</v>
      </c>
      <c r="K1237" s="10" t="n">
        <f aca="false">IF(I1237="","",IF(J1237="sq ft",ROUND(I1237*0.092903,0),I1237))</f>
        <v>66000</v>
      </c>
      <c r="L1237" s="13" t="n">
        <v>40469</v>
      </c>
      <c r="M1237" s="14" t="n">
        <f aca="false">IF(OR(H1237="",L1237=""),"",ROUND((H1237-L1237)/30.44,1))</f>
        <v>31.7</v>
      </c>
      <c r="N1237" s="7" t="str">
        <f aca="false">IF(AND(E1237&lt;&gt;"v2008",ISERROR(SEARCH("Villa",B1237))),"Commercial-scale","Residential unit")</f>
        <v>Commercial-scale</v>
      </c>
      <c r="O1237" s="7" t="s">
        <v>58</v>
      </c>
    </row>
    <row r="1238" customFormat="false" ht="15" hidden="false" customHeight="false" outlineLevel="0" collapsed="false">
      <c r="A1238" s="7" t="n">
        <v>10893443</v>
      </c>
      <c r="B1238" s="7" t="s">
        <v>498</v>
      </c>
      <c r="C1238" s="7" t="s">
        <v>54</v>
      </c>
      <c r="D1238" s="7" t="s">
        <v>93</v>
      </c>
      <c r="E1238" s="7" t="s">
        <v>467</v>
      </c>
      <c r="F1238" s="7" t="s">
        <v>49</v>
      </c>
      <c r="G1238" s="7"/>
      <c r="H1238" s="13" t="n">
        <v>41425</v>
      </c>
      <c r="I1238" s="10" t="n">
        <v>0</v>
      </c>
      <c r="J1238" s="7" t="s">
        <v>106</v>
      </c>
      <c r="K1238" s="10" t="n">
        <f aca="false">IF(I1238="","",IF(J1238="sq ft",ROUND(I1238*0.092903,0),I1238))</f>
        <v>0</v>
      </c>
      <c r="L1238" s="13" t="n">
        <v>41445</v>
      </c>
      <c r="M1238" s="14" t="n">
        <f aca="false">IF(OR(H1238="",L1238=""),"",ROUND((H1238-L1238)/30.44,1))</f>
        <v>-0.7</v>
      </c>
      <c r="N1238" s="7" t="str">
        <f aca="false">IF(AND(E1238&lt;&gt;"v2008",ISERROR(SEARCH("Villa",B1238))),"Commercial-scale","Residential unit")</f>
        <v>Residential unit</v>
      </c>
      <c r="O1238" s="7" t="s">
        <v>54</v>
      </c>
    </row>
    <row r="1239" customFormat="false" ht="15" hidden="false" customHeight="false" outlineLevel="0" collapsed="false">
      <c r="A1239" s="7" t="n">
        <v>10892370</v>
      </c>
      <c r="B1239" s="7" t="s">
        <v>498</v>
      </c>
      <c r="C1239" s="7" t="s">
        <v>54</v>
      </c>
      <c r="D1239" s="7" t="s">
        <v>93</v>
      </c>
      <c r="E1239" s="7" t="s">
        <v>467</v>
      </c>
      <c r="F1239" s="7" t="s">
        <v>49</v>
      </c>
      <c r="G1239" s="7"/>
      <c r="H1239" s="13" t="n">
        <v>41360</v>
      </c>
      <c r="I1239" s="10" t="n">
        <v>0</v>
      </c>
      <c r="J1239" s="7" t="s">
        <v>106</v>
      </c>
      <c r="K1239" s="10" t="n">
        <f aca="false">IF(I1239="","",IF(J1239="sq ft",ROUND(I1239*0.092903,0),I1239))</f>
        <v>0</v>
      </c>
      <c r="L1239" s="13" t="n">
        <v>40859</v>
      </c>
      <c r="M1239" s="14" t="n">
        <f aca="false">IF(OR(H1239="",L1239=""),"",ROUND((H1239-L1239)/30.44,1))</f>
        <v>16.5</v>
      </c>
      <c r="N1239" s="7" t="str">
        <f aca="false">IF(AND(E1239&lt;&gt;"v2008",ISERROR(SEARCH("Villa",B1239))),"Commercial-scale","Residential unit")</f>
        <v>Residential unit</v>
      </c>
      <c r="O1239" s="7" t="s">
        <v>54</v>
      </c>
    </row>
    <row r="1240" customFormat="false" ht="15" hidden="false" customHeight="false" outlineLevel="0" collapsed="false">
      <c r="A1240" s="7" t="n">
        <v>10892379</v>
      </c>
      <c r="B1240" s="7" t="s">
        <v>498</v>
      </c>
      <c r="C1240" s="7" t="s">
        <v>54</v>
      </c>
      <c r="D1240" s="7" t="s">
        <v>93</v>
      </c>
      <c r="E1240" s="7" t="s">
        <v>467</v>
      </c>
      <c r="F1240" s="7" t="s">
        <v>49</v>
      </c>
      <c r="G1240" s="7"/>
      <c r="H1240" s="13" t="n">
        <v>41360</v>
      </c>
      <c r="I1240" s="10" t="n">
        <v>0</v>
      </c>
      <c r="J1240" s="7" t="s">
        <v>106</v>
      </c>
      <c r="K1240" s="10" t="n">
        <f aca="false">IF(I1240="","",IF(J1240="sq ft",ROUND(I1240*0.092903,0),I1240))</f>
        <v>0</v>
      </c>
      <c r="L1240" s="13" t="n">
        <v>40859</v>
      </c>
      <c r="M1240" s="14" t="n">
        <f aca="false">IF(OR(H1240="",L1240=""),"",ROUND((H1240-L1240)/30.44,1))</f>
        <v>16.5</v>
      </c>
      <c r="N1240" s="7" t="str">
        <f aca="false">IF(AND(E1240&lt;&gt;"v2008",ISERROR(SEARCH("Villa",B1240))),"Commercial-scale","Residential unit")</f>
        <v>Residential unit</v>
      </c>
      <c r="O1240" s="7" t="s">
        <v>54</v>
      </c>
    </row>
    <row r="1241" customFormat="false" ht="15" hidden="false" customHeight="false" outlineLevel="0" collapsed="false">
      <c r="A1241" s="7" t="n">
        <v>10892372</v>
      </c>
      <c r="B1241" s="7" t="s">
        <v>498</v>
      </c>
      <c r="C1241" s="7" t="s">
        <v>54</v>
      </c>
      <c r="D1241" s="7" t="s">
        <v>93</v>
      </c>
      <c r="E1241" s="7" t="s">
        <v>467</v>
      </c>
      <c r="F1241" s="7" t="s">
        <v>49</v>
      </c>
      <c r="G1241" s="7"/>
      <c r="H1241" s="13" t="n">
        <v>41360</v>
      </c>
      <c r="I1241" s="10" t="n">
        <v>0</v>
      </c>
      <c r="J1241" s="7" t="s">
        <v>106</v>
      </c>
      <c r="K1241" s="10" t="n">
        <f aca="false">IF(I1241="","",IF(J1241="sq ft",ROUND(I1241*0.092903,0),I1241))</f>
        <v>0</v>
      </c>
      <c r="L1241" s="13" t="n">
        <v>40859</v>
      </c>
      <c r="M1241" s="14" t="n">
        <f aca="false">IF(OR(H1241="",L1241=""),"",ROUND((H1241-L1241)/30.44,1))</f>
        <v>16.5</v>
      </c>
      <c r="N1241" s="7" t="str">
        <f aca="false">IF(AND(E1241&lt;&gt;"v2008",ISERROR(SEARCH("Villa",B1241))),"Commercial-scale","Residential unit")</f>
        <v>Residential unit</v>
      </c>
      <c r="O1241" s="7" t="s">
        <v>54</v>
      </c>
    </row>
    <row r="1242" customFormat="false" ht="15" hidden="false" customHeight="false" outlineLevel="0" collapsed="false">
      <c r="A1242" s="7" t="n">
        <v>10892375</v>
      </c>
      <c r="B1242" s="7" t="s">
        <v>498</v>
      </c>
      <c r="C1242" s="7" t="s">
        <v>54</v>
      </c>
      <c r="D1242" s="7" t="s">
        <v>93</v>
      </c>
      <c r="E1242" s="7" t="s">
        <v>467</v>
      </c>
      <c r="F1242" s="7" t="s">
        <v>49</v>
      </c>
      <c r="G1242" s="7"/>
      <c r="H1242" s="13" t="n">
        <v>41360</v>
      </c>
      <c r="I1242" s="10" t="n">
        <v>0</v>
      </c>
      <c r="J1242" s="7" t="s">
        <v>106</v>
      </c>
      <c r="K1242" s="10" t="n">
        <f aca="false">IF(I1242="","",IF(J1242="sq ft",ROUND(I1242*0.092903,0),I1242))</f>
        <v>0</v>
      </c>
      <c r="L1242" s="13" t="n">
        <v>40859</v>
      </c>
      <c r="M1242" s="14" t="n">
        <f aca="false">IF(OR(H1242="",L1242=""),"",ROUND((H1242-L1242)/30.44,1))</f>
        <v>16.5</v>
      </c>
      <c r="N1242" s="7" t="str">
        <f aca="false">IF(AND(E1242&lt;&gt;"v2008",ISERROR(SEARCH("Villa",B1242))),"Commercial-scale","Residential unit")</f>
        <v>Residential unit</v>
      </c>
      <c r="O1242" s="7" t="s">
        <v>54</v>
      </c>
    </row>
    <row r="1243" customFormat="false" ht="15" hidden="false" customHeight="false" outlineLevel="0" collapsed="false">
      <c r="A1243" s="7" t="n">
        <v>10892398</v>
      </c>
      <c r="B1243" s="7" t="s">
        <v>498</v>
      </c>
      <c r="C1243" s="7" t="s">
        <v>54</v>
      </c>
      <c r="D1243" s="7" t="s">
        <v>93</v>
      </c>
      <c r="E1243" s="7" t="s">
        <v>467</v>
      </c>
      <c r="F1243" s="7" t="s">
        <v>49</v>
      </c>
      <c r="G1243" s="7"/>
      <c r="H1243" s="13" t="n">
        <v>41360</v>
      </c>
      <c r="I1243" s="10" t="n">
        <v>0</v>
      </c>
      <c r="J1243" s="7" t="s">
        <v>106</v>
      </c>
      <c r="K1243" s="10" t="n">
        <f aca="false">IF(I1243="","",IF(J1243="sq ft",ROUND(I1243*0.092903,0),I1243))</f>
        <v>0</v>
      </c>
      <c r="L1243" s="13" t="n">
        <v>40859</v>
      </c>
      <c r="M1243" s="14" t="n">
        <f aca="false">IF(OR(H1243="",L1243=""),"",ROUND((H1243-L1243)/30.44,1))</f>
        <v>16.5</v>
      </c>
      <c r="N1243" s="7" t="str">
        <f aca="false">IF(AND(E1243&lt;&gt;"v2008",ISERROR(SEARCH("Villa",B1243))),"Commercial-scale","Residential unit")</f>
        <v>Residential unit</v>
      </c>
      <c r="O1243" s="7" t="s">
        <v>54</v>
      </c>
    </row>
    <row r="1244" customFormat="false" ht="15" hidden="false" customHeight="false" outlineLevel="0" collapsed="false">
      <c r="A1244" s="7" t="n">
        <v>10892387</v>
      </c>
      <c r="B1244" s="7" t="s">
        <v>498</v>
      </c>
      <c r="C1244" s="7" t="s">
        <v>54</v>
      </c>
      <c r="D1244" s="7" t="s">
        <v>93</v>
      </c>
      <c r="E1244" s="7" t="s">
        <v>467</v>
      </c>
      <c r="F1244" s="7" t="s">
        <v>49</v>
      </c>
      <c r="G1244" s="7"/>
      <c r="H1244" s="13" t="n">
        <v>41360</v>
      </c>
      <c r="I1244" s="10" t="n">
        <v>0</v>
      </c>
      <c r="J1244" s="7" t="s">
        <v>106</v>
      </c>
      <c r="K1244" s="10" t="n">
        <f aca="false">IF(I1244="","",IF(J1244="sq ft",ROUND(I1244*0.092903,0),I1244))</f>
        <v>0</v>
      </c>
      <c r="L1244" s="13" t="n">
        <v>40859</v>
      </c>
      <c r="M1244" s="14" t="n">
        <f aca="false">IF(OR(H1244="",L1244=""),"",ROUND((H1244-L1244)/30.44,1))</f>
        <v>16.5</v>
      </c>
      <c r="N1244" s="7" t="str">
        <f aca="false">IF(AND(E1244&lt;&gt;"v2008",ISERROR(SEARCH("Villa",B1244))),"Commercial-scale","Residential unit")</f>
        <v>Residential unit</v>
      </c>
      <c r="O1244" s="7" t="s">
        <v>54</v>
      </c>
    </row>
    <row r="1245" customFormat="false" ht="15" hidden="false" customHeight="false" outlineLevel="0" collapsed="false">
      <c r="A1245" s="7" t="n">
        <v>10892397</v>
      </c>
      <c r="B1245" s="7" t="s">
        <v>498</v>
      </c>
      <c r="C1245" s="7" t="s">
        <v>54</v>
      </c>
      <c r="D1245" s="7" t="s">
        <v>93</v>
      </c>
      <c r="E1245" s="7" t="s">
        <v>467</v>
      </c>
      <c r="F1245" s="7" t="s">
        <v>49</v>
      </c>
      <c r="G1245" s="7"/>
      <c r="H1245" s="13" t="n">
        <v>41360</v>
      </c>
      <c r="I1245" s="10" t="n">
        <v>0</v>
      </c>
      <c r="J1245" s="7" t="s">
        <v>106</v>
      </c>
      <c r="K1245" s="10" t="n">
        <f aca="false">IF(I1245="","",IF(J1245="sq ft",ROUND(I1245*0.092903,0),I1245))</f>
        <v>0</v>
      </c>
      <c r="L1245" s="13" t="n">
        <v>40859</v>
      </c>
      <c r="M1245" s="14" t="n">
        <f aca="false">IF(OR(H1245="",L1245=""),"",ROUND((H1245-L1245)/30.44,1))</f>
        <v>16.5</v>
      </c>
      <c r="N1245" s="7" t="str">
        <f aca="false">IF(AND(E1245&lt;&gt;"v2008",ISERROR(SEARCH("Villa",B1245))),"Commercial-scale","Residential unit")</f>
        <v>Residential unit</v>
      </c>
      <c r="O1245" s="7" t="s">
        <v>54</v>
      </c>
    </row>
    <row r="1246" customFormat="false" ht="15" hidden="false" customHeight="false" outlineLevel="0" collapsed="false">
      <c r="A1246" s="7" t="n">
        <v>10892386</v>
      </c>
      <c r="B1246" s="7" t="s">
        <v>498</v>
      </c>
      <c r="C1246" s="7" t="s">
        <v>54</v>
      </c>
      <c r="D1246" s="7" t="s">
        <v>93</v>
      </c>
      <c r="E1246" s="7" t="s">
        <v>467</v>
      </c>
      <c r="F1246" s="7" t="s">
        <v>49</v>
      </c>
      <c r="G1246" s="7"/>
      <c r="H1246" s="13" t="n">
        <v>41360</v>
      </c>
      <c r="I1246" s="10" t="n">
        <v>0</v>
      </c>
      <c r="J1246" s="7" t="s">
        <v>106</v>
      </c>
      <c r="K1246" s="10" t="n">
        <f aca="false">IF(I1246="","",IF(J1246="sq ft",ROUND(I1246*0.092903,0),I1246))</f>
        <v>0</v>
      </c>
      <c r="L1246" s="13" t="n">
        <v>40859</v>
      </c>
      <c r="M1246" s="14" t="n">
        <f aca="false">IF(OR(H1246="",L1246=""),"",ROUND((H1246-L1246)/30.44,1))</f>
        <v>16.5</v>
      </c>
      <c r="N1246" s="7" t="str">
        <f aca="false">IF(AND(E1246&lt;&gt;"v2008",ISERROR(SEARCH("Villa",B1246))),"Commercial-scale","Residential unit")</f>
        <v>Residential unit</v>
      </c>
      <c r="O1246" s="7" t="s">
        <v>54</v>
      </c>
    </row>
    <row r="1247" customFormat="false" ht="15" hidden="false" customHeight="false" outlineLevel="0" collapsed="false">
      <c r="A1247" s="7" t="n">
        <v>10892373</v>
      </c>
      <c r="B1247" s="7" t="s">
        <v>498</v>
      </c>
      <c r="C1247" s="7" t="s">
        <v>54</v>
      </c>
      <c r="D1247" s="7" t="s">
        <v>93</v>
      </c>
      <c r="E1247" s="7" t="s">
        <v>467</v>
      </c>
      <c r="F1247" s="7" t="s">
        <v>49</v>
      </c>
      <c r="G1247" s="7"/>
      <c r="H1247" s="13" t="n">
        <v>41360</v>
      </c>
      <c r="I1247" s="10" t="n">
        <v>0</v>
      </c>
      <c r="J1247" s="7" t="s">
        <v>106</v>
      </c>
      <c r="K1247" s="10" t="n">
        <f aca="false">IF(I1247="","",IF(J1247="sq ft",ROUND(I1247*0.092903,0),I1247))</f>
        <v>0</v>
      </c>
      <c r="L1247" s="13" t="n">
        <v>40859</v>
      </c>
      <c r="M1247" s="14" t="n">
        <f aca="false">IF(OR(H1247="",L1247=""),"",ROUND((H1247-L1247)/30.44,1))</f>
        <v>16.5</v>
      </c>
      <c r="N1247" s="7" t="str">
        <f aca="false">IF(AND(E1247&lt;&gt;"v2008",ISERROR(SEARCH("Villa",B1247))),"Commercial-scale","Residential unit")</f>
        <v>Residential unit</v>
      </c>
      <c r="O1247" s="7" t="s">
        <v>54</v>
      </c>
    </row>
    <row r="1248" customFormat="false" ht="15" hidden="false" customHeight="false" outlineLevel="0" collapsed="false">
      <c r="A1248" s="7" t="n">
        <v>10892384</v>
      </c>
      <c r="B1248" s="7" t="s">
        <v>498</v>
      </c>
      <c r="C1248" s="7" t="s">
        <v>54</v>
      </c>
      <c r="D1248" s="7" t="s">
        <v>93</v>
      </c>
      <c r="E1248" s="7" t="s">
        <v>467</v>
      </c>
      <c r="F1248" s="7" t="s">
        <v>49</v>
      </c>
      <c r="G1248" s="7"/>
      <c r="H1248" s="13" t="n">
        <v>41360</v>
      </c>
      <c r="I1248" s="10" t="n">
        <v>0</v>
      </c>
      <c r="J1248" s="7" t="s">
        <v>106</v>
      </c>
      <c r="K1248" s="10" t="n">
        <f aca="false">IF(I1248="","",IF(J1248="sq ft",ROUND(I1248*0.092903,0),I1248))</f>
        <v>0</v>
      </c>
      <c r="L1248" s="13" t="n">
        <v>40859</v>
      </c>
      <c r="M1248" s="14" t="n">
        <f aca="false">IF(OR(H1248="",L1248=""),"",ROUND((H1248-L1248)/30.44,1))</f>
        <v>16.5</v>
      </c>
      <c r="N1248" s="7" t="str">
        <f aca="false">IF(AND(E1248&lt;&gt;"v2008",ISERROR(SEARCH("Villa",B1248))),"Commercial-scale","Residential unit")</f>
        <v>Residential unit</v>
      </c>
      <c r="O1248" s="7" t="s">
        <v>54</v>
      </c>
    </row>
    <row r="1249" customFormat="false" ht="15" hidden="false" customHeight="false" outlineLevel="0" collapsed="false">
      <c r="A1249" s="7" t="n">
        <v>10892393</v>
      </c>
      <c r="B1249" s="7" t="s">
        <v>498</v>
      </c>
      <c r="C1249" s="7" t="s">
        <v>54</v>
      </c>
      <c r="D1249" s="7" t="s">
        <v>93</v>
      </c>
      <c r="E1249" s="7" t="s">
        <v>467</v>
      </c>
      <c r="F1249" s="7" t="s">
        <v>49</v>
      </c>
      <c r="G1249" s="7"/>
      <c r="H1249" s="13" t="n">
        <v>41360</v>
      </c>
      <c r="I1249" s="10" t="n">
        <v>0</v>
      </c>
      <c r="J1249" s="7" t="s">
        <v>106</v>
      </c>
      <c r="K1249" s="10" t="n">
        <f aca="false">IF(I1249="","",IF(J1249="sq ft",ROUND(I1249*0.092903,0),I1249))</f>
        <v>0</v>
      </c>
      <c r="L1249" s="13" t="n">
        <v>40859</v>
      </c>
      <c r="M1249" s="14" t="n">
        <f aca="false">IF(OR(H1249="",L1249=""),"",ROUND((H1249-L1249)/30.44,1))</f>
        <v>16.5</v>
      </c>
      <c r="N1249" s="7" t="str">
        <f aca="false">IF(AND(E1249&lt;&gt;"v2008",ISERROR(SEARCH("Villa",B1249))),"Commercial-scale","Residential unit")</f>
        <v>Residential unit</v>
      </c>
      <c r="O1249" s="7" t="s">
        <v>54</v>
      </c>
    </row>
    <row r="1250" customFormat="false" ht="15" hidden="false" customHeight="false" outlineLevel="0" collapsed="false">
      <c r="A1250" s="7" t="n">
        <v>10892388</v>
      </c>
      <c r="B1250" s="7" t="s">
        <v>498</v>
      </c>
      <c r="C1250" s="7" t="s">
        <v>54</v>
      </c>
      <c r="D1250" s="7" t="s">
        <v>93</v>
      </c>
      <c r="E1250" s="7" t="s">
        <v>467</v>
      </c>
      <c r="F1250" s="7" t="s">
        <v>49</v>
      </c>
      <c r="G1250" s="7"/>
      <c r="H1250" s="13" t="n">
        <v>41360</v>
      </c>
      <c r="I1250" s="10" t="n">
        <v>0</v>
      </c>
      <c r="J1250" s="7" t="s">
        <v>106</v>
      </c>
      <c r="K1250" s="10" t="n">
        <f aca="false">IF(I1250="","",IF(J1250="sq ft",ROUND(I1250*0.092903,0),I1250))</f>
        <v>0</v>
      </c>
      <c r="L1250" s="13" t="n">
        <v>40859</v>
      </c>
      <c r="M1250" s="14" t="n">
        <f aca="false">IF(OR(H1250="",L1250=""),"",ROUND((H1250-L1250)/30.44,1))</f>
        <v>16.5</v>
      </c>
      <c r="N1250" s="7" t="str">
        <f aca="false">IF(AND(E1250&lt;&gt;"v2008",ISERROR(SEARCH("Villa",B1250))),"Commercial-scale","Residential unit")</f>
        <v>Residential unit</v>
      </c>
      <c r="O1250" s="7" t="s">
        <v>54</v>
      </c>
    </row>
    <row r="1251" customFormat="false" ht="15" hidden="false" customHeight="false" outlineLevel="0" collapsed="false">
      <c r="A1251" s="7" t="n">
        <v>10892376</v>
      </c>
      <c r="B1251" s="7" t="s">
        <v>498</v>
      </c>
      <c r="C1251" s="7" t="s">
        <v>54</v>
      </c>
      <c r="D1251" s="7" t="s">
        <v>93</v>
      </c>
      <c r="E1251" s="7" t="s">
        <v>467</v>
      </c>
      <c r="F1251" s="7" t="s">
        <v>49</v>
      </c>
      <c r="G1251" s="7"/>
      <c r="H1251" s="13" t="n">
        <v>41360</v>
      </c>
      <c r="I1251" s="10" t="n">
        <v>0</v>
      </c>
      <c r="J1251" s="7" t="s">
        <v>106</v>
      </c>
      <c r="K1251" s="10" t="n">
        <f aca="false">IF(I1251="","",IF(J1251="sq ft",ROUND(I1251*0.092903,0),I1251))</f>
        <v>0</v>
      </c>
      <c r="L1251" s="13" t="n">
        <v>40859</v>
      </c>
      <c r="M1251" s="14" t="n">
        <f aca="false">IF(OR(H1251="",L1251=""),"",ROUND((H1251-L1251)/30.44,1))</f>
        <v>16.5</v>
      </c>
      <c r="N1251" s="7" t="str">
        <f aca="false">IF(AND(E1251&lt;&gt;"v2008",ISERROR(SEARCH("Villa",B1251))),"Commercial-scale","Residential unit")</f>
        <v>Residential unit</v>
      </c>
      <c r="O1251" s="7" t="s">
        <v>54</v>
      </c>
    </row>
    <row r="1252" customFormat="false" ht="15" hidden="false" customHeight="false" outlineLevel="0" collapsed="false">
      <c r="A1252" s="7" t="n">
        <v>10892369</v>
      </c>
      <c r="B1252" s="7" t="s">
        <v>498</v>
      </c>
      <c r="C1252" s="7" t="s">
        <v>54</v>
      </c>
      <c r="D1252" s="7" t="s">
        <v>93</v>
      </c>
      <c r="E1252" s="7" t="s">
        <v>467</v>
      </c>
      <c r="F1252" s="7" t="s">
        <v>49</v>
      </c>
      <c r="G1252" s="7"/>
      <c r="H1252" s="13" t="n">
        <v>41360</v>
      </c>
      <c r="I1252" s="10" t="n">
        <v>0</v>
      </c>
      <c r="J1252" s="7" t="s">
        <v>106</v>
      </c>
      <c r="K1252" s="10" t="n">
        <f aca="false">IF(I1252="","",IF(J1252="sq ft",ROUND(I1252*0.092903,0),I1252))</f>
        <v>0</v>
      </c>
      <c r="L1252" s="13" t="n">
        <v>40859</v>
      </c>
      <c r="M1252" s="14" t="n">
        <f aca="false">IF(OR(H1252="",L1252=""),"",ROUND((H1252-L1252)/30.44,1))</f>
        <v>16.5</v>
      </c>
      <c r="N1252" s="7" t="str">
        <f aca="false">IF(AND(E1252&lt;&gt;"v2008",ISERROR(SEARCH("Villa",B1252))),"Commercial-scale","Residential unit")</f>
        <v>Residential unit</v>
      </c>
      <c r="O1252" s="7" t="s">
        <v>54</v>
      </c>
    </row>
    <row r="1253" customFormat="false" ht="15" hidden="false" customHeight="false" outlineLevel="0" collapsed="false">
      <c r="A1253" s="7" t="n">
        <v>10892395</v>
      </c>
      <c r="B1253" s="7" t="s">
        <v>498</v>
      </c>
      <c r="C1253" s="7" t="s">
        <v>54</v>
      </c>
      <c r="D1253" s="7" t="s">
        <v>93</v>
      </c>
      <c r="E1253" s="7" t="s">
        <v>467</v>
      </c>
      <c r="F1253" s="7" t="s">
        <v>49</v>
      </c>
      <c r="G1253" s="7"/>
      <c r="H1253" s="13" t="n">
        <v>41360</v>
      </c>
      <c r="I1253" s="10" t="n">
        <v>0</v>
      </c>
      <c r="J1253" s="7" t="s">
        <v>106</v>
      </c>
      <c r="K1253" s="10" t="n">
        <f aca="false">IF(I1253="","",IF(J1253="sq ft",ROUND(I1253*0.092903,0),I1253))</f>
        <v>0</v>
      </c>
      <c r="L1253" s="13" t="n">
        <v>40859</v>
      </c>
      <c r="M1253" s="14" t="n">
        <f aca="false">IF(OR(H1253="",L1253=""),"",ROUND((H1253-L1253)/30.44,1))</f>
        <v>16.5</v>
      </c>
      <c r="N1253" s="7" t="str">
        <f aca="false">IF(AND(E1253&lt;&gt;"v2008",ISERROR(SEARCH("Villa",B1253))),"Commercial-scale","Residential unit")</f>
        <v>Residential unit</v>
      </c>
      <c r="O1253" s="7" t="s">
        <v>54</v>
      </c>
    </row>
    <row r="1254" customFormat="false" ht="15" hidden="false" customHeight="false" outlineLevel="0" collapsed="false">
      <c r="A1254" s="7" t="n">
        <v>10892391</v>
      </c>
      <c r="B1254" s="7" t="s">
        <v>498</v>
      </c>
      <c r="C1254" s="7" t="s">
        <v>54</v>
      </c>
      <c r="D1254" s="7" t="s">
        <v>93</v>
      </c>
      <c r="E1254" s="7" t="s">
        <v>467</v>
      </c>
      <c r="F1254" s="7" t="s">
        <v>49</v>
      </c>
      <c r="G1254" s="7"/>
      <c r="H1254" s="13" t="n">
        <v>41360</v>
      </c>
      <c r="I1254" s="10" t="n">
        <v>0</v>
      </c>
      <c r="J1254" s="7" t="s">
        <v>106</v>
      </c>
      <c r="K1254" s="10" t="n">
        <f aca="false">IF(I1254="","",IF(J1254="sq ft",ROUND(I1254*0.092903,0),I1254))</f>
        <v>0</v>
      </c>
      <c r="L1254" s="13" t="n">
        <v>40859</v>
      </c>
      <c r="M1254" s="14" t="n">
        <f aca="false">IF(OR(H1254="",L1254=""),"",ROUND((H1254-L1254)/30.44,1))</f>
        <v>16.5</v>
      </c>
      <c r="N1254" s="7" t="str">
        <f aca="false">IF(AND(E1254&lt;&gt;"v2008",ISERROR(SEARCH("Villa",B1254))),"Commercial-scale","Residential unit")</f>
        <v>Residential unit</v>
      </c>
      <c r="O1254" s="7" t="s">
        <v>54</v>
      </c>
    </row>
    <row r="1255" customFormat="false" ht="15" hidden="false" customHeight="false" outlineLevel="0" collapsed="false">
      <c r="A1255" s="7" t="n">
        <v>10892394</v>
      </c>
      <c r="B1255" s="7" t="s">
        <v>498</v>
      </c>
      <c r="C1255" s="7" t="s">
        <v>54</v>
      </c>
      <c r="D1255" s="7" t="s">
        <v>93</v>
      </c>
      <c r="E1255" s="7" t="s">
        <v>467</v>
      </c>
      <c r="F1255" s="7" t="s">
        <v>49</v>
      </c>
      <c r="G1255" s="7"/>
      <c r="H1255" s="13" t="n">
        <v>41360</v>
      </c>
      <c r="I1255" s="10" t="n">
        <v>0</v>
      </c>
      <c r="J1255" s="7" t="s">
        <v>106</v>
      </c>
      <c r="K1255" s="10" t="n">
        <f aca="false">IF(I1255="","",IF(J1255="sq ft",ROUND(I1255*0.092903,0),I1255))</f>
        <v>0</v>
      </c>
      <c r="L1255" s="13" t="n">
        <v>40859</v>
      </c>
      <c r="M1255" s="14" t="n">
        <f aca="false">IF(OR(H1255="",L1255=""),"",ROUND((H1255-L1255)/30.44,1))</f>
        <v>16.5</v>
      </c>
      <c r="N1255" s="7" t="str">
        <f aca="false">IF(AND(E1255&lt;&gt;"v2008",ISERROR(SEARCH("Villa",B1255))),"Commercial-scale","Residential unit")</f>
        <v>Residential unit</v>
      </c>
      <c r="O1255" s="7" t="s">
        <v>54</v>
      </c>
    </row>
    <row r="1256" customFormat="false" ht="15" hidden="false" customHeight="false" outlineLevel="0" collapsed="false">
      <c r="A1256" s="7" t="n">
        <v>10892374</v>
      </c>
      <c r="B1256" s="7" t="s">
        <v>498</v>
      </c>
      <c r="C1256" s="7" t="s">
        <v>54</v>
      </c>
      <c r="D1256" s="7" t="s">
        <v>93</v>
      </c>
      <c r="E1256" s="7" t="s">
        <v>467</v>
      </c>
      <c r="F1256" s="7" t="s">
        <v>49</v>
      </c>
      <c r="G1256" s="7"/>
      <c r="H1256" s="13" t="n">
        <v>41360</v>
      </c>
      <c r="I1256" s="10" t="n">
        <v>0</v>
      </c>
      <c r="J1256" s="7" t="s">
        <v>106</v>
      </c>
      <c r="K1256" s="10" t="n">
        <f aca="false">IF(I1256="","",IF(J1256="sq ft",ROUND(I1256*0.092903,0),I1256))</f>
        <v>0</v>
      </c>
      <c r="L1256" s="13" t="n">
        <v>40859</v>
      </c>
      <c r="M1256" s="14" t="n">
        <f aca="false">IF(OR(H1256="",L1256=""),"",ROUND((H1256-L1256)/30.44,1))</f>
        <v>16.5</v>
      </c>
      <c r="N1256" s="7" t="str">
        <f aca="false">IF(AND(E1256&lt;&gt;"v2008",ISERROR(SEARCH("Villa",B1256))),"Commercial-scale","Residential unit")</f>
        <v>Residential unit</v>
      </c>
      <c r="O1256" s="7" t="s">
        <v>54</v>
      </c>
    </row>
    <row r="1257" customFormat="false" ht="15" hidden="false" customHeight="false" outlineLevel="0" collapsed="false">
      <c r="A1257" s="7" t="n">
        <v>10892392</v>
      </c>
      <c r="B1257" s="7" t="s">
        <v>498</v>
      </c>
      <c r="C1257" s="7" t="s">
        <v>54</v>
      </c>
      <c r="D1257" s="7" t="s">
        <v>93</v>
      </c>
      <c r="E1257" s="7" t="s">
        <v>467</v>
      </c>
      <c r="F1257" s="7" t="s">
        <v>49</v>
      </c>
      <c r="G1257" s="7"/>
      <c r="H1257" s="13" t="n">
        <v>41360</v>
      </c>
      <c r="I1257" s="10" t="n">
        <v>0</v>
      </c>
      <c r="J1257" s="7" t="s">
        <v>106</v>
      </c>
      <c r="K1257" s="10" t="n">
        <f aca="false">IF(I1257="","",IF(J1257="sq ft",ROUND(I1257*0.092903,0),I1257))</f>
        <v>0</v>
      </c>
      <c r="L1257" s="13" t="n">
        <v>40859</v>
      </c>
      <c r="M1257" s="14" t="n">
        <f aca="false">IF(OR(H1257="",L1257=""),"",ROUND((H1257-L1257)/30.44,1))</f>
        <v>16.5</v>
      </c>
      <c r="N1257" s="7" t="str">
        <f aca="false">IF(AND(E1257&lt;&gt;"v2008",ISERROR(SEARCH("Villa",B1257))),"Commercial-scale","Residential unit")</f>
        <v>Residential unit</v>
      </c>
      <c r="O1257" s="7" t="s">
        <v>54</v>
      </c>
    </row>
    <row r="1258" customFormat="false" ht="15" hidden="false" customHeight="false" outlineLevel="0" collapsed="false">
      <c r="A1258" s="7" t="n">
        <v>10892381</v>
      </c>
      <c r="B1258" s="7" t="s">
        <v>498</v>
      </c>
      <c r="C1258" s="7" t="s">
        <v>54</v>
      </c>
      <c r="D1258" s="7" t="s">
        <v>93</v>
      </c>
      <c r="E1258" s="7" t="s">
        <v>467</v>
      </c>
      <c r="F1258" s="7" t="s">
        <v>49</v>
      </c>
      <c r="G1258" s="7"/>
      <c r="H1258" s="13" t="n">
        <v>41360</v>
      </c>
      <c r="I1258" s="10" t="n">
        <v>0</v>
      </c>
      <c r="J1258" s="7" t="s">
        <v>106</v>
      </c>
      <c r="K1258" s="10" t="n">
        <f aca="false">IF(I1258="","",IF(J1258="sq ft",ROUND(I1258*0.092903,0),I1258))</f>
        <v>0</v>
      </c>
      <c r="L1258" s="13" t="n">
        <v>40859</v>
      </c>
      <c r="M1258" s="14" t="n">
        <f aca="false">IF(OR(H1258="",L1258=""),"",ROUND((H1258-L1258)/30.44,1))</f>
        <v>16.5</v>
      </c>
      <c r="N1258" s="7" t="str">
        <f aca="false">IF(AND(E1258&lt;&gt;"v2008",ISERROR(SEARCH("Villa",B1258))),"Commercial-scale","Residential unit")</f>
        <v>Residential unit</v>
      </c>
      <c r="O1258" s="7" t="s">
        <v>54</v>
      </c>
    </row>
    <row r="1259" customFormat="false" ht="15" hidden="false" customHeight="false" outlineLevel="0" collapsed="false">
      <c r="A1259" s="7" t="n">
        <v>10892371</v>
      </c>
      <c r="B1259" s="7" t="s">
        <v>498</v>
      </c>
      <c r="C1259" s="7" t="s">
        <v>54</v>
      </c>
      <c r="D1259" s="7" t="s">
        <v>93</v>
      </c>
      <c r="E1259" s="7" t="s">
        <v>467</v>
      </c>
      <c r="F1259" s="7" t="s">
        <v>49</v>
      </c>
      <c r="G1259" s="7"/>
      <c r="H1259" s="13" t="n">
        <v>41360</v>
      </c>
      <c r="I1259" s="10" t="n">
        <v>0</v>
      </c>
      <c r="J1259" s="7" t="s">
        <v>106</v>
      </c>
      <c r="K1259" s="10" t="n">
        <f aca="false">IF(I1259="","",IF(J1259="sq ft",ROUND(I1259*0.092903,0),I1259))</f>
        <v>0</v>
      </c>
      <c r="L1259" s="13" t="n">
        <v>40859</v>
      </c>
      <c r="M1259" s="14" t="n">
        <f aca="false">IF(OR(H1259="",L1259=""),"",ROUND((H1259-L1259)/30.44,1))</f>
        <v>16.5</v>
      </c>
      <c r="N1259" s="7" t="str">
        <f aca="false">IF(AND(E1259&lt;&gt;"v2008",ISERROR(SEARCH("Villa",B1259))),"Commercial-scale","Residential unit")</f>
        <v>Residential unit</v>
      </c>
      <c r="O1259" s="7" t="s">
        <v>54</v>
      </c>
    </row>
    <row r="1260" customFormat="false" ht="15" hidden="false" customHeight="false" outlineLevel="0" collapsed="false">
      <c r="A1260" s="7" t="n">
        <v>10892383</v>
      </c>
      <c r="B1260" s="7" t="s">
        <v>498</v>
      </c>
      <c r="C1260" s="7" t="s">
        <v>54</v>
      </c>
      <c r="D1260" s="7" t="s">
        <v>93</v>
      </c>
      <c r="E1260" s="7" t="s">
        <v>467</v>
      </c>
      <c r="F1260" s="7" t="s">
        <v>49</v>
      </c>
      <c r="G1260" s="7"/>
      <c r="H1260" s="13" t="n">
        <v>41360</v>
      </c>
      <c r="I1260" s="10" t="n">
        <v>0</v>
      </c>
      <c r="J1260" s="7" t="s">
        <v>106</v>
      </c>
      <c r="K1260" s="10" t="n">
        <f aca="false">IF(I1260="","",IF(J1260="sq ft",ROUND(I1260*0.092903,0),I1260))</f>
        <v>0</v>
      </c>
      <c r="L1260" s="13" t="n">
        <v>40859</v>
      </c>
      <c r="M1260" s="14" t="n">
        <f aca="false">IF(OR(H1260="",L1260=""),"",ROUND((H1260-L1260)/30.44,1))</f>
        <v>16.5</v>
      </c>
      <c r="N1260" s="7" t="str">
        <f aca="false">IF(AND(E1260&lt;&gt;"v2008",ISERROR(SEARCH("Villa",B1260))),"Commercial-scale","Residential unit")</f>
        <v>Residential unit</v>
      </c>
      <c r="O1260" s="7" t="s">
        <v>54</v>
      </c>
    </row>
    <row r="1261" customFormat="false" ht="15" hidden="false" customHeight="false" outlineLevel="0" collapsed="false">
      <c r="A1261" s="7" t="n">
        <v>10892390</v>
      </c>
      <c r="B1261" s="7" t="s">
        <v>498</v>
      </c>
      <c r="C1261" s="7" t="s">
        <v>54</v>
      </c>
      <c r="D1261" s="7" t="s">
        <v>93</v>
      </c>
      <c r="E1261" s="7" t="s">
        <v>467</v>
      </c>
      <c r="F1261" s="7" t="s">
        <v>49</v>
      </c>
      <c r="G1261" s="7"/>
      <c r="H1261" s="13" t="n">
        <v>41360</v>
      </c>
      <c r="I1261" s="10" t="n">
        <v>0</v>
      </c>
      <c r="J1261" s="7" t="s">
        <v>106</v>
      </c>
      <c r="K1261" s="10" t="n">
        <f aca="false">IF(I1261="","",IF(J1261="sq ft",ROUND(I1261*0.092903,0),I1261))</f>
        <v>0</v>
      </c>
      <c r="L1261" s="13" t="n">
        <v>40859</v>
      </c>
      <c r="M1261" s="14" t="n">
        <f aca="false">IF(OR(H1261="",L1261=""),"",ROUND((H1261-L1261)/30.44,1))</f>
        <v>16.5</v>
      </c>
      <c r="N1261" s="7" t="str">
        <f aca="false">IF(AND(E1261&lt;&gt;"v2008",ISERROR(SEARCH("Villa",B1261))),"Commercial-scale","Residential unit")</f>
        <v>Residential unit</v>
      </c>
      <c r="O1261" s="7" t="s">
        <v>54</v>
      </c>
    </row>
    <row r="1262" customFormat="false" ht="15" hidden="false" customHeight="false" outlineLevel="0" collapsed="false">
      <c r="A1262" s="7" t="n">
        <v>10892396</v>
      </c>
      <c r="B1262" s="7" t="s">
        <v>498</v>
      </c>
      <c r="C1262" s="7" t="s">
        <v>54</v>
      </c>
      <c r="D1262" s="7" t="s">
        <v>93</v>
      </c>
      <c r="E1262" s="7" t="s">
        <v>467</v>
      </c>
      <c r="F1262" s="7" t="s">
        <v>49</v>
      </c>
      <c r="G1262" s="7"/>
      <c r="H1262" s="13" t="n">
        <v>41360</v>
      </c>
      <c r="I1262" s="10" t="n">
        <v>0</v>
      </c>
      <c r="J1262" s="7" t="s">
        <v>106</v>
      </c>
      <c r="K1262" s="10" t="n">
        <f aca="false">IF(I1262="","",IF(J1262="sq ft",ROUND(I1262*0.092903,0),I1262))</f>
        <v>0</v>
      </c>
      <c r="L1262" s="13" t="n">
        <v>40859</v>
      </c>
      <c r="M1262" s="14" t="n">
        <f aca="false">IF(OR(H1262="",L1262=""),"",ROUND((H1262-L1262)/30.44,1))</f>
        <v>16.5</v>
      </c>
      <c r="N1262" s="7" t="str">
        <f aca="false">IF(AND(E1262&lt;&gt;"v2008",ISERROR(SEARCH("Villa",B1262))),"Commercial-scale","Residential unit")</f>
        <v>Residential unit</v>
      </c>
      <c r="O1262" s="7" t="s">
        <v>54</v>
      </c>
    </row>
    <row r="1263" customFormat="false" ht="15" hidden="false" customHeight="false" outlineLevel="0" collapsed="false">
      <c r="A1263" s="7" t="n">
        <v>10892382</v>
      </c>
      <c r="B1263" s="7" t="s">
        <v>498</v>
      </c>
      <c r="C1263" s="7" t="s">
        <v>54</v>
      </c>
      <c r="D1263" s="7" t="s">
        <v>93</v>
      </c>
      <c r="E1263" s="7" t="s">
        <v>467</v>
      </c>
      <c r="F1263" s="7" t="s">
        <v>49</v>
      </c>
      <c r="G1263" s="7"/>
      <c r="H1263" s="13" t="n">
        <v>41360</v>
      </c>
      <c r="I1263" s="10" t="n">
        <v>0</v>
      </c>
      <c r="J1263" s="7" t="s">
        <v>106</v>
      </c>
      <c r="K1263" s="10" t="n">
        <f aca="false">IF(I1263="","",IF(J1263="sq ft",ROUND(I1263*0.092903,0),I1263))</f>
        <v>0</v>
      </c>
      <c r="L1263" s="13" t="n">
        <v>40859</v>
      </c>
      <c r="M1263" s="14" t="n">
        <f aca="false">IF(OR(H1263="",L1263=""),"",ROUND((H1263-L1263)/30.44,1))</f>
        <v>16.5</v>
      </c>
      <c r="N1263" s="7" t="str">
        <f aca="false">IF(AND(E1263&lt;&gt;"v2008",ISERROR(SEARCH("Villa",B1263))),"Commercial-scale","Residential unit")</f>
        <v>Residential unit</v>
      </c>
      <c r="O1263" s="7" t="s">
        <v>54</v>
      </c>
    </row>
    <row r="1264" customFormat="false" ht="15" hidden="false" customHeight="false" outlineLevel="0" collapsed="false">
      <c r="A1264" s="7" t="n">
        <v>10892389</v>
      </c>
      <c r="B1264" s="7" t="s">
        <v>498</v>
      </c>
      <c r="C1264" s="7" t="s">
        <v>54</v>
      </c>
      <c r="D1264" s="7" t="s">
        <v>93</v>
      </c>
      <c r="E1264" s="7" t="s">
        <v>467</v>
      </c>
      <c r="F1264" s="7" t="s">
        <v>49</v>
      </c>
      <c r="G1264" s="7"/>
      <c r="H1264" s="13" t="n">
        <v>41360</v>
      </c>
      <c r="I1264" s="10" t="n">
        <v>0</v>
      </c>
      <c r="J1264" s="7" t="s">
        <v>106</v>
      </c>
      <c r="K1264" s="10" t="n">
        <f aca="false">IF(I1264="","",IF(J1264="sq ft",ROUND(I1264*0.092903,0),I1264))</f>
        <v>0</v>
      </c>
      <c r="L1264" s="13" t="n">
        <v>40859</v>
      </c>
      <c r="M1264" s="14" t="n">
        <f aca="false">IF(OR(H1264="",L1264=""),"",ROUND((H1264-L1264)/30.44,1))</f>
        <v>16.5</v>
      </c>
      <c r="N1264" s="7" t="str">
        <f aca="false">IF(AND(E1264&lt;&gt;"v2008",ISERROR(SEARCH("Villa",B1264))),"Commercial-scale","Residential unit")</f>
        <v>Residential unit</v>
      </c>
      <c r="O1264" s="7" t="s">
        <v>54</v>
      </c>
    </row>
    <row r="1265" customFormat="false" ht="15" hidden="false" customHeight="false" outlineLevel="0" collapsed="false">
      <c r="A1265" s="7" t="n">
        <v>10892400</v>
      </c>
      <c r="B1265" s="7" t="s">
        <v>498</v>
      </c>
      <c r="C1265" s="7" t="s">
        <v>54</v>
      </c>
      <c r="D1265" s="7" t="s">
        <v>93</v>
      </c>
      <c r="E1265" s="7" t="s">
        <v>467</v>
      </c>
      <c r="F1265" s="7" t="s">
        <v>49</v>
      </c>
      <c r="G1265" s="7"/>
      <c r="H1265" s="13" t="n">
        <v>41360</v>
      </c>
      <c r="I1265" s="10" t="n">
        <v>0</v>
      </c>
      <c r="J1265" s="7" t="s">
        <v>106</v>
      </c>
      <c r="K1265" s="10" t="n">
        <f aca="false">IF(I1265="","",IF(J1265="sq ft",ROUND(I1265*0.092903,0),I1265))</f>
        <v>0</v>
      </c>
      <c r="L1265" s="13" t="n">
        <v>40859</v>
      </c>
      <c r="M1265" s="14" t="n">
        <f aca="false">IF(OR(H1265="",L1265=""),"",ROUND((H1265-L1265)/30.44,1))</f>
        <v>16.5</v>
      </c>
      <c r="N1265" s="7" t="str">
        <f aca="false">IF(AND(E1265&lt;&gt;"v2008",ISERROR(SEARCH("Villa",B1265))),"Commercial-scale","Residential unit")</f>
        <v>Residential unit</v>
      </c>
      <c r="O1265" s="7" t="s">
        <v>54</v>
      </c>
    </row>
    <row r="1266" customFormat="false" ht="15" hidden="false" customHeight="false" outlineLevel="0" collapsed="false">
      <c r="A1266" s="7" t="n">
        <v>10892399</v>
      </c>
      <c r="B1266" s="7" t="s">
        <v>498</v>
      </c>
      <c r="C1266" s="7" t="s">
        <v>54</v>
      </c>
      <c r="D1266" s="7" t="s">
        <v>93</v>
      </c>
      <c r="E1266" s="7" t="s">
        <v>467</v>
      </c>
      <c r="F1266" s="7" t="s">
        <v>49</v>
      </c>
      <c r="G1266" s="7"/>
      <c r="H1266" s="13" t="n">
        <v>41360</v>
      </c>
      <c r="I1266" s="10" t="n">
        <v>0</v>
      </c>
      <c r="J1266" s="7" t="s">
        <v>106</v>
      </c>
      <c r="K1266" s="10" t="n">
        <f aca="false">IF(I1266="","",IF(J1266="sq ft",ROUND(I1266*0.092903,0),I1266))</f>
        <v>0</v>
      </c>
      <c r="L1266" s="13" t="n">
        <v>40859</v>
      </c>
      <c r="M1266" s="14" t="n">
        <f aca="false">IF(OR(H1266="",L1266=""),"",ROUND((H1266-L1266)/30.44,1))</f>
        <v>16.5</v>
      </c>
      <c r="N1266" s="7" t="str">
        <f aca="false">IF(AND(E1266&lt;&gt;"v2008",ISERROR(SEARCH("Villa",B1266))),"Commercial-scale","Residential unit")</f>
        <v>Residential unit</v>
      </c>
      <c r="O1266" s="7" t="s">
        <v>54</v>
      </c>
    </row>
    <row r="1267" customFormat="false" ht="15" hidden="false" customHeight="false" outlineLevel="0" collapsed="false">
      <c r="A1267" s="7" t="n">
        <v>10892385</v>
      </c>
      <c r="B1267" s="7" t="s">
        <v>498</v>
      </c>
      <c r="C1267" s="7" t="s">
        <v>54</v>
      </c>
      <c r="D1267" s="7" t="s">
        <v>93</v>
      </c>
      <c r="E1267" s="7" t="s">
        <v>467</v>
      </c>
      <c r="F1267" s="7" t="s">
        <v>49</v>
      </c>
      <c r="G1267" s="7"/>
      <c r="H1267" s="13" t="n">
        <v>41360</v>
      </c>
      <c r="I1267" s="10" t="n">
        <v>0</v>
      </c>
      <c r="J1267" s="7" t="s">
        <v>106</v>
      </c>
      <c r="K1267" s="10" t="n">
        <f aca="false">IF(I1267="","",IF(J1267="sq ft",ROUND(I1267*0.092903,0),I1267))</f>
        <v>0</v>
      </c>
      <c r="L1267" s="13" t="n">
        <v>40859</v>
      </c>
      <c r="M1267" s="14" t="n">
        <f aca="false">IF(OR(H1267="",L1267=""),"",ROUND((H1267-L1267)/30.44,1))</f>
        <v>16.5</v>
      </c>
      <c r="N1267" s="7" t="str">
        <f aca="false">IF(AND(E1267&lt;&gt;"v2008",ISERROR(SEARCH("Villa",B1267))),"Commercial-scale","Residential unit")</f>
        <v>Residential unit</v>
      </c>
      <c r="O1267" s="7" t="s">
        <v>54</v>
      </c>
    </row>
    <row r="1268" customFormat="false" ht="15" hidden="false" customHeight="false" outlineLevel="0" collapsed="false">
      <c r="A1268" s="7" t="n">
        <v>10892380</v>
      </c>
      <c r="B1268" s="7" t="s">
        <v>498</v>
      </c>
      <c r="C1268" s="7" t="s">
        <v>54</v>
      </c>
      <c r="D1268" s="7" t="s">
        <v>93</v>
      </c>
      <c r="E1268" s="7" t="s">
        <v>467</v>
      </c>
      <c r="F1268" s="7" t="s">
        <v>49</v>
      </c>
      <c r="G1268" s="7"/>
      <c r="H1268" s="13" t="n">
        <v>41360</v>
      </c>
      <c r="I1268" s="10" t="n">
        <v>0</v>
      </c>
      <c r="J1268" s="7" t="s">
        <v>106</v>
      </c>
      <c r="K1268" s="10" t="n">
        <f aca="false">IF(I1268="","",IF(J1268="sq ft",ROUND(I1268*0.092903,0),I1268))</f>
        <v>0</v>
      </c>
      <c r="L1268" s="13" t="n">
        <v>40859</v>
      </c>
      <c r="M1268" s="14" t="n">
        <f aca="false">IF(OR(H1268="",L1268=""),"",ROUND((H1268-L1268)/30.44,1))</f>
        <v>16.5</v>
      </c>
      <c r="N1268" s="7" t="str">
        <f aca="false">IF(AND(E1268&lt;&gt;"v2008",ISERROR(SEARCH("Villa",B1268))),"Commercial-scale","Residential unit")</f>
        <v>Residential unit</v>
      </c>
      <c r="O1268" s="7" t="s">
        <v>54</v>
      </c>
    </row>
    <row r="1269" customFormat="false" ht="15" hidden="false" customHeight="false" outlineLevel="0" collapsed="false">
      <c r="A1269" s="7" t="n">
        <v>10892378</v>
      </c>
      <c r="B1269" s="7" t="s">
        <v>498</v>
      </c>
      <c r="C1269" s="7" t="s">
        <v>54</v>
      </c>
      <c r="D1269" s="7" t="s">
        <v>93</v>
      </c>
      <c r="E1269" s="7" t="s">
        <v>467</v>
      </c>
      <c r="F1269" s="7" t="s">
        <v>49</v>
      </c>
      <c r="G1269" s="7"/>
      <c r="H1269" s="13" t="n">
        <v>41360</v>
      </c>
      <c r="I1269" s="10" t="n">
        <v>0</v>
      </c>
      <c r="J1269" s="7" t="s">
        <v>106</v>
      </c>
      <c r="K1269" s="10" t="n">
        <f aca="false">IF(I1269="","",IF(J1269="sq ft",ROUND(I1269*0.092903,0),I1269))</f>
        <v>0</v>
      </c>
      <c r="L1269" s="13" t="n">
        <v>40859</v>
      </c>
      <c r="M1269" s="14" t="n">
        <f aca="false">IF(OR(H1269="",L1269=""),"",ROUND((H1269-L1269)/30.44,1))</f>
        <v>16.5</v>
      </c>
      <c r="N1269" s="7" t="str">
        <f aca="false">IF(AND(E1269&lt;&gt;"v2008",ISERROR(SEARCH("Villa",B1269))),"Commercial-scale","Residential unit")</f>
        <v>Residential unit</v>
      </c>
      <c r="O1269" s="7" t="s">
        <v>54</v>
      </c>
    </row>
    <row r="1270" customFormat="false" ht="15" hidden="false" customHeight="false" outlineLevel="0" collapsed="false">
      <c r="A1270" s="7" t="n">
        <v>10892377</v>
      </c>
      <c r="B1270" s="7" t="s">
        <v>498</v>
      </c>
      <c r="C1270" s="7" t="s">
        <v>54</v>
      </c>
      <c r="D1270" s="7" t="s">
        <v>93</v>
      </c>
      <c r="E1270" s="7" t="s">
        <v>467</v>
      </c>
      <c r="F1270" s="7" t="s">
        <v>49</v>
      </c>
      <c r="G1270" s="7"/>
      <c r="H1270" s="13" t="n">
        <v>41360</v>
      </c>
      <c r="I1270" s="10" t="n">
        <v>0</v>
      </c>
      <c r="J1270" s="7" t="s">
        <v>106</v>
      </c>
      <c r="K1270" s="10" t="n">
        <f aca="false">IF(I1270="","",IF(J1270="sq ft",ROUND(I1270*0.092903,0),I1270))</f>
        <v>0</v>
      </c>
      <c r="L1270" s="13" t="n">
        <v>40859</v>
      </c>
      <c r="M1270" s="14" t="n">
        <f aca="false">IF(OR(H1270="",L1270=""),"",ROUND((H1270-L1270)/30.44,1))</f>
        <v>16.5</v>
      </c>
      <c r="N1270" s="7" t="str">
        <f aca="false">IF(AND(E1270&lt;&gt;"v2008",ISERROR(SEARCH("Villa",B1270))),"Commercial-scale","Residential unit")</f>
        <v>Residential unit</v>
      </c>
      <c r="O1270" s="7" t="s">
        <v>54</v>
      </c>
    </row>
    <row r="1271" customFormat="false" ht="15" hidden="false" customHeight="false" outlineLevel="0" collapsed="false">
      <c r="A1271" s="7" t="n">
        <v>10893059</v>
      </c>
      <c r="B1271" s="7" t="s">
        <v>498</v>
      </c>
      <c r="C1271" s="7" t="s">
        <v>54</v>
      </c>
      <c r="D1271" s="7" t="s">
        <v>93</v>
      </c>
      <c r="E1271" s="7" t="s">
        <v>467</v>
      </c>
      <c r="F1271" s="7" t="s">
        <v>49</v>
      </c>
      <c r="G1271" s="7"/>
      <c r="H1271" s="13" t="n">
        <v>41250</v>
      </c>
      <c r="I1271" s="10" t="n">
        <v>0</v>
      </c>
      <c r="J1271" s="7" t="s">
        <v>106</v>
      </c>
      <c r="K1271" s="10" t="n">
        <f aca="false">IF(I1271="","",IF(J1271="sq ft",ROUND(I1271*0.092903,0),I1271))</f>
        <v>0</v>
      </c>
      <c r="L1271" s="13" t="n">
        <v>40859</v>
      </c>
      <c r="M1271" s="14" t="n">
        <f aca="false">IF(OR(H1271="",L1271=""),"",ROUND((H1271-L1271)/30.44,1))</f>
        <v>12.8</v>
      </c>
      <c r="N1271" s="7" t="str">
        <f aca="false">IF(AND(E1271&lt;&gt;"v2008",ISERROR(SEARCH("Villa",B1271))),"Commercial-scale","Residential unit")</f>
        <v>Residential unit</v>
      </c>
      <c r="O1271" s="7" t="s">
        <v>54</v>
      </c>
    </row>
    <row r="1272" customFormat="false" ht="15" hidden="false" customHeight="false" outlineLevel="0" collapsed="false">
      <c r="A1272" s="7" t="n">
        <v>10893064</v>
      </c>
      <c r="B1272" s="7" t="s">
        <v>498</v>
      </c>
      <c r="C1272" s="7" t="s">
        <v>54</v>
      </c>
      <c r="D1272" s="7" t="s">
        <v>93</v>
      </c>
      <c r="E1272" s="7" t="s">
        <v>467</v>
      </c>
      <c r="F1272" s="7" t="s">
        <v>49</v>
      </c>
      <c r="G1272" s="7"/>
      <c r="H1272" s="13" t="n">
        <v>41250</v>
      </c>
      <c r="I1272" s="10" t="n">
        <v>0</v>
      </c>
      <c r="J1272" s="7" t="s">
        <v>106</v>
      </c>
      <c r="K1272" s="10" t="n">
        <f aca="false">IF(I1272="","",IF(J1272="sq ft",ROUND(I1272*0.092903,0),I1272))</f>
        <v>0</v>
      </c>
      <c r="L1272" s="13" t="n">
        <v>40859</v>
      </c>
      <c r="M1272" s="14" t="n">
        <f aca="false">IF(OR(H1272="",L1272=""),"",ROUND((H1272-L1272)/30.44,1))</f>
        <v>12.8</v>
      </c>
      <c r="N1272" s="7" t="str">
        <f aca="false">IF(AND(E1272&lt;&gt;"v2008",ISERROR(SEARCH("Villa",B1272))),"Commercial-scale","Residential unit")</f>
        <v>Residential unit</v>
      </c>
      <c r="O1272" s="7" t="s">
        <v>54</v>
      </c>
    </row>
    <row r="1273" customFormat="false" ht="15" hidden="false" customHeight="false" outlineLevel="0" collapsed="false">
      <c r="A1273" s="7" t="n">
        <v>10893063</v>
      </c>
      <c r="B1273" s="7" t="s">
        <v>498</v>
      </c>
      <c r="C1273" s="7" t="s">
        <v>54</v>
      </c>
      <c r="D1273" s="7" t="s">
        <v>93</v>
      </c>
      <c r="E1273" s="7" t="s">
        <v>467</v>
      </c>
      <c r="F1273" s="7" t="s">
        <v>49</v>
      </c>
      <c r="G1273" s="7"/>
      <c r="H1273" s="13" t="n">
        <v>41250</v>
      </c>
      <c r="I1273" s="10" t="n">
        <v>0</v>
      </c>
      <c r="J1273" s="7" t="s">
        <v>106</v>
      </c>
      <c r="K1273" s="10" t="n">
        <f aca="false">IF(I1273="","",IF(J1273="sq ft",ROUND(I1273*0.092903,0),I1273))</f>
        <v>0</v>
      </c>
      <c r="L1273" s="13" t="n">
        <v>40859</v>
      </c>
      <c r="M1273" s="14" t="n">
        <f aca="false">IF(OR(H1273="",L1273=""),"",ROUND((H1273-L1273)/30.44,1))</f>
        <v>12.8</v>
      </c>
      <c r="N1273" s="7" t="str">
        <f aca="false">IF(AND(E1273&lt;&gt;"v2008",ISERROR(SEARCH("Villa",B1273))),"Commercial-scale","Residential unit")</f>
        <v>Residential unit</v>
      </c>
      <c r="O1273" s="7" t="s">
        <v>54</v>
      </c>
    </row>
    <row r="1274" customFormat="false" ht="15" hidden="false" customHeight="false" outlineLevel="0" collapsed="false">
      <c r="A1274" s="7" t="n">
        <v>10893066</v>
      </c>
      <c r="B1274" s="7" t="s">
        <v>498</v>
      </c>
      <c r="C1274" s="7" t="s">
        <v>54</v>
      </c>
      <c r="D1274" s="7" t="s">
        <v>93</v>
      </c>
      <c r="E1274" s="7" t="s">
        <v>467</v>
      </c>
      <c r="F1274" s="7" t="s">
        <v>49</v>
      </c>
      <c r="G1274" s="7"/>
      <c r="H1274" s="13" t="n">
        <v>41250</v>
      </c>
      <c r="I1274" s="10" t="n">
        <v>0</v>
      </c>
      <c r="J1274" s="7" t="s">
        <v>106</v>
      </c>
      <c r="K1274" s="10" t="n">
        <f aca="false">IF(I1274="","",IF(J1274="sq ft",ROUND(I1274*0.092903,0),I1274))</f>
        <v>0</v>
      </c>
      <c r="L1274" s="13" t="n">
        <v>40859</v>
      </c>
      <c r="M1274" s="14" t="n">
        <f aca="false">IF(OR(H1274="",L1274=""),"",ROUND((H1274-L1274)/30.44,1))</f>
        <v>12.8</v>
      </c>
      <c r="N1274" s="7" t="str">
        <f aca="false">IF(AND(E1274&lt;&gt;"v2008",ISERROR(SEARCH("Villa",B1274))),"Commercial-scale","Residential unit")</f>
        <v>Residential unit</v>
      </c>
      <c r="O1274" s="7" t="s">
        <v>54</v>
      </c>
    </row>
    <row r="1275" customFormat="false" ht="15" hidden="false" customHeight="false" outlineLevel="0" collapsed="false">
      <c r="A1275" s="7" t="n">
        <v>10893056</v>
      </c>
      <c r="B1275" s="7" t="s">
        <v>498</v>
      </c>
      <c r="C1275" s="7" t="s">
        <v>54</v>
      </c>
      <c r="D1275" s="7" t="s">
        <v>93</v>
      </c>
      <c r="E1275" s="7" t="s">
        <v>467</v>
      </c>
      <c r="F1275" s="7" t="s">
        <v>49</v>
      </c>
      <c r="G1275" s="7"/>
      <c r="H1275" s="13" t="n">
        <v>41250</v>
      </c>
      <c r="I1275" s="10" t="n">
        <v>0</v>
      </c>
      <c r="J1275" s="7" t="s">
        <v>106</v>
      </c>
      <c r="K1275" s="10" t="n">
        <f aca="false">IF(I1275="","",IF(J1275="sq ft",ROUND(I1275*0.092903,0),I1275))</f>
        <v>0</v>
      </c>
      <c r="L1275" s="13" t="n">
        <v>40859</v>
      </c>
      <c r="M1275" s="14" t="n">
        <f aca="false">IF(OR(H1275="",L1275=""),"",ROUND((H1275-L1275)/30.44,1))</f>
        <v>12.8</v>
      </c>
      <c r="N1275" s="7" t="str">
        <f aca="false">IF(AND(E1275&lt;&gt;"v2008",ISERROR(SEARCH("Villa",B1275))),"Commercial-scale","Residential unit")</f>
        <v>Residential unit</v>
      </c>
      <c r="O1275" s="7" t="s">
        <v>54</v>
      </c>
    </row>
    <row r="1276" customFormat="false" ht="15" hidden="false" customHeight="false" outlineLevel="0" collapsed="false">
      <c r="A1276" s="7" t="n">
        <v>10893076</v>
      </c>
      <c r="B1276" s="7" t="s">
        <v>498</v>
      </c>
      <c r="C1276" s="7" t="s">
        <v>54</v>
      </c>
      <c r="D1276" s="7" t="s">
        <v>93</v>
      </c>
      <c r="E1276" s="7" t="s">
        <v>467</v>
      </c>
      <c r="F1276" s="7" t="s">
        <v>49</v>
      </c>
      <c r="G1276" s="7"/>
      <c r="H1276" s="13" t="n">
        <v>41250</v>
      </c>
      <c r="I1276" s="10" t="n">
        <v>0</v>
      </c>
      <c r="J1276" s="7" t="s">
        <v>106</v>
      </c>
      <c r="K1276" s="10" t="n">
        <f aca="false">IF(I1276="","",IF(J1276="sq ft",ROUND(I1276*0.092903,0),I1276))</f>
        <v>0</v>
      </c>
      <c r="L1276" s="13" t="n">
        <v>41198</v>
      </c>
      <c r="M1276" s="14" t="n">
        <f aca="false">IF(OR(H1276="",L1276=""),"",ROUND((H1276-L1276)/30.44,1))</f>
        <v>1.7</v>
      </c>
      <c r="N1276" s="7" t="str">
        <f aca="false">IF(AND(E1276&lt;&gt;"v2008",ISERROR(SEARCH("Villa",B1276))),"Commercial-scale","Residential unit")</f>
        <v>Residential unit</v>
      </c>
      <c r="O1276" s="7" t="s">
        <v>54</v>
      </c>
    </row>
    <row r="1277" customFormat="false" ht="15" hidden="false" customHeight="false" outlineLevel="0" collapsed="false">
      <c r="A1277" s="7" t="n">
        <v>10893067</v>
      </c>
      <c r="B1277" s="7" t="s">
        <v>498</v>
      </c>
      <c r="C1277" s="7" t="s">
        <v>54</v>
      </c>
      <c r="D1277" s="7" t="s">
        <v>93</v>
      </c>
      <c r="E1277" s="7" t="s">
        <v>467</v>
      </c>
      <c r="F1277" s="7" t="s">
        <v>49</v>
      </c>
      <c r="G1277" s="7"/>
      <c r="H1277" s="13" t="n">
        <v>41250</v>
      </c>
      <c r="I1277" s="10" t="n">
        <v>0</v>
      </c>
      <c r="J1277" s="7" t="s">
        <v>106</v>
      </c>
      <c r="K1277" s="10" t="n">
        <f aca="false">IF(I1277="","",IF(J1277="sq ft",ROUND(I1277*0.092903,0),I1277))</f>
        <v>0</v>
      </c>
      <c r="L1277" s="13" t="n">
        <v>40859</v>
      </c>
      <c r="M1277" s="14" t="n">
        <f aca="false">IF(OR(H1277="",L1277=""),"",ROUND((H1277-L1277)/30.44,1))</f>
        <v>12.8</v>
      </c>
      <c r="N1277" s="7" t="str">
        <f aca="false">IF(AND(E1277&lt;&gt;"v2008",ISERROR(SEARCH("Villa",B1277))),"Commercial-scale","Residential unit")</f>
        <v>Residential unit</v>
      </c>
      <c r="O1277" s="7" t="s">
        <v>54</v>
      </c>
    </row>
    <row r="1278" customFormat="false" ht="15" hidden="false" customHeight="false" outlineLevel="0" collapsed="false">
      <c r="A1278" s="7" t="n">
        <v>10893068</v>
      </c>
      <c r="B1278" s="7" t="s">
        <v>498</v>
      </c>
      <c r="C1278" s="7" t="s">
        <v>54</v>
      </c>
      <c r="D1278" s="7" t="s">
        <v>93</v>
      </c>
      <c r="E1278" s="7" t="s">
        <v>467</v>
      </c>
      <c r="F1278" s="7" t="s">
        <v>49</v>
      </c>
      <c r="G1278" s="7"/>
      <c r="H1278" s="13" t="n">
        <v>41250</v>
      </c>
      <c r="I1278" s="10" t="n">
        <v>0</v>
      </c>
      <c r="J1278" s="7" t="s">
        <v>106</v>
      </c>
      <c r="K1278" s="10" t="n">
        <f aca="false">IF(I1278="","",IF(J1278="sq ft",ROUND(I1278*0.092903,0),I1278))</f>
        <v>0</v>
      </c>
      <c r="L1278" s="13" t="n">
        <v>40859</v>
      </c>
      <c r="M1278" s="14" t="n">
        <f aca="false">IF(OR(H1278="",L1278=""),"",ROUND((H1278-L1278)/30.44,1))</f>
        <v>12.8</v>
      </c>
      <c r="N1278" s="7" t="str">
        <f aca="false">IF(AND(E1278&lt;&gt;"v2008",ISERROR(SEARCH("Villa",B1278))),"Commercial-scale","Residential unit")</f>
        <v>Residential unit</v>
      </c>
      <c r="O1278" s="7" t="s">
        <v>54</v>
      </c>
    </row>
    <row r="1279" customFormat="false" ht="15" hidden="false" customHeight="false" outlineLevel="0" collapsed="false">
      <c r="A1279" s="7" t="n">
        <v>10893053</v>
      </c>
      <c r="B1279" s="7" t="s">
        <v>498</v>
      </c>
      <c r="C1279" s="7" t="s">
        <v>54</v>
      </c>
      <c r="D1279" s="7" t="s">
        <v>93</v>
      </c>
      <c r="E1279" s="7" t="s">
        <v>467</v>
      </c>
      <c r="F1279" s="7" t="s">
        <v>49</v>
      </c>
      <c r="G1279" s="7"/>
      <c r="H1279" s="13" t="n">
        <v>41250</v>
      </c>
      <c r="I1279" s="10" t="n">
        <v>0</v>
      </c>
      <c r="J1279" s="7" t="s">
        <v>106</v>
      </c>
      <c r="K1279" s="10" t="n">
        <f aca="false">IF(I1279="","",IF(J1279="sq ft",ROUND(I1279*0.092903,0),I1279))</f>
        <v>0</v>
      </c>
      <c r="L1279" s="13" t="n">
        <v>40859</v>
      </c>
      <c r="M1279" s="14" t="n">
        <f aca="false">IF(OR(H1279="",L1279=""),"",ROUND((H1279-L1279)/30.44,1))</f>
        <v>12.8</v>
      </c>
      <c r="N1279" s="7" t="str">
        <f aca="false">IF(AND(E1279&lt;&gt;"v2008",ISERROR(SEARCH("Villa",B1279))),"Commercial-scale","Residential unit")</f>
        <v>Residential unit</v>
      </c>
      <c r="O1279" s="7" t="s">
        <v>54</v>
      </c>
    </row>
    <row r="1280" customFormat="false" ht="15" hidden="false" customHeight="false" outlineLevel="0" collapsed="false">
      <c r="A1280" s="7" t="n">
        <v>10893060</v>
      </c>
      <c r="B1280" s="7" t="s">
        <v>498</v>
      </c>
      <c r="C1280" s="7" t="s">
        <v>54</v>
      </c>
      <c r="D1280" s="7" t="s">
        <v>93</v>
      </c>
      <c r="E1280" s="7" t="s">
        <v>467</v>
      </c>
      <c r="F1280" s="7" t="s">
        <v>49</v>
      </c>
      <c r="G1280" s="7"/>
      <c r="H1280" s="13" t="n">
        <v>41250</v>
      </c>
      <c r="I1280" s="10" t="n">
        <v>0</v>
      </c>
      <c r="J1280" s="7" t="s">
        <v>106</v>
      </c>
      <c r="K1280" s="10" t="n">
        <f aca="false">IF(I1280="","",IF(J1280="sq ft",ROUND(I1280*0.092903,0),I1280))</f>
        <v>0</v>
      </c>
      <c r="L1280" s="13" t="n">
        <v>40859</v>
      </c>
      <c r="M1280" s="14" t="n">
        <f aca="false">IF(OR(H1280="",L1280=""),"",ROUND((H1280-L1280)/30.44,1))</f>
        <v>12.8</v>
      </c>
      <c r="N1280" s="7" t="str">
        <f aca="false">IF(AND(E1280&lt;&gt;"v2008",ISERROR(SEARCH("Villa",B1280))),"Commercial-scale","Residential unit")</f>
        <v>Residential unit</v>
      </c>
      <c r="O1280" s="7" t="s">
        <v>54</v>
      </c>
    </row>
    <row r="1281" customFormat="false" ht="15" hidden="false" customHeight="false" outlineLevel="0" collapsed="false">
      <c r="A1281" s="7" t="n">
        <v>10893061</v>
      </c>
      <c r="B1281" s="7" t="s">
        <v>498</v>
      </c>
      <c r="C1281" s="7" t="s">
        <v>54</v>
      </c>
      <c r="D1281" s="7" t="s">
        <v>93</v>
      </c>
      <c r="E1281" s="7" t="s">
        <v>467</v>
      </c>
      <c r="F1281" s="7" t="s">
        <v>49</v>
      </c>
      <c r="G1281" s="7"/>
      <c r="H1281" s="13" t="n">
        <v>41250</v>
      </c>
      <c r="I1281" s="10" t="n">
        <v>0</v>
      </c>
      <c r="J1281" s="7" t="s">
        <v>106</v>
      </c>
      <c r="K1281" s="10" t="n">
        <f aca="false">IF(I1281="","",IF(J1281="sq ft",ROUND(I1281*0.092903,0),I1281))</f>
        <v>0</v>
      </c>
      <c r="L1281" s="13" t="n">
        <v>40859</v>
      </c>
      <c r="M1281" s="14" t="n">
        <f aca="false">IF(OR(H1281="",L1281=""),"",ROUND((H1281-L1281)/30.44,1))</f>
        <v>12.8</v>
      </c>
      <c r="N1281" s="7" t="str">
        <f aca="false">IF(AND(E1281&lt;&gt;"v2008",ISERROR(SEARCH("Villa",B1281))),"Commercial-scale","Residential unit")</f>
        <v>Residential unit</v>
      </c>
      <c r="O1281" s="7" t="s">
        <v>54</v>
      </c>
    </row>
    <row r="1282" customFormat="false" ht="15" hidden="false" customHeight="false" outlineLevel="0" collapsed="false">
      <c r="A1282" s="7" t="n">
        <v>10893074</v>
      </c>
      <c r="B1282" s="7" t="s">
        <v>498</v>
      </c>
      <c r="C1282" s="7" t="s">
        <v>54</v>
      </c>
      <c r="D1282" s="7" t="s">
        <v>93</v>
      </c>
      <c r="E1282" s="7" t="s">
        <v>467</v>
      </c>
      <c r="F1282" s="7" t="s">
        <v>49</v>
      </c>
      <c r="G1282" s="7"/>
      <c r="H1282" s="13" t="n">
        <v>41250</v>
      </c>
      <c r="I1282" s="10" t="n">
        <v>0</v>
      </c>
      <c r="J1282" s="7" t="s">
        <v>106</v>
      </c>
      <c r="K1282" s="10" t="n">
        <f aca="false">IF(I1282="","",IF(J1282="sq ft",ROUND(I1282*0.092903,0),I1282))</f>
        <v>0</v>
      </c>
      <c r="L1282" s="13" t="n">
        <v>40859</v>
      </c>
      <c r="M1282" s="14" t="n">
        <f aca="false">IF(OR(H1282="",L1282=""),"",ROUND((H1282-L1282)/30.44,1))</f>
        <v>12.8</v>
      </c>
      <c r="N1282" s="7" t="str">
        <f aca="false">IF(AND(E1282&lt;&gt;"v2008",ISERROR(SEARCH("Villa",B1282))),"Commercial-scale","Residential unit")</f>
        <v>Residential unit</v>
      </c>
      <c r="O1282" s="7" t="s">
        <v>54</v>
      </c>
    </row>
    <row r="1283" customFormat="false" ht="15" hidden="false" customHeight="false" outlineLevel="0" collapsed="false">
      <c r="A1283" s="7" t="n">
        <v>10893062</v>
      </c>
      <c r="B1283" s="7" t="s">
        <v>498</v>
      </c>
      <c r="C1283" s="7" t="s">
        <v>54</v>
      </c>
      <c r="D1283" s="7" t="s">
        <v>93</v>
      </c>
      <c r="E1283" s="7" t="s">
        <v>467</v>
      </c>
      <c r="F1283" s="7" t="s">
        <v>49</v>
      </c>
      <c r="G1283" s="7"/>
      <c r="H1283" s="13" t="n">
        <v>41250</v>
      </c>
      <c r="I1283" s="10" t="n">
        <v>0</v>
      </c>
      <c r="J1283" s="7" t="s">
        <v>106</v>
      </c>
      <c r="K1283" s="10" t="n">
        <f aca="false">IF(I1283="","",IF(J1283="sq ft",ROUND(I1283*0.092903,0),I1283))</f>
        <v>0</v>
      </c>
      <c r="L1283" s="13" t="n">
        <v>40859</v>
      </c>
      <c r="M1283" s="14" t="n">
        <f aca="false">IF(OR(H1283="",L1283=""),"",ROUND((H1283-L1283)/30.44,1))</f>
        <v>12.8</v>
      </c>
      <c r="N1283" s="7" t="str">
        <f aca="false">IF(AND(E1283&lt;&gt;"v2008",ISERROR(SEARCH("Villa",B1283))),"Commercial-scale","Residential unit")</f>
        <v>Residential unit</v>
      </c>
      <c r="O1283" s="7" t="s">
        <v>54</v>
      </c>
    </row>
    <row r="1284" customFormat="false" ht="15" hidden="false" customHeight="false" outlineLevel="0" collapsed="false">
      <c r="A1284" s="7" t="n">
        <v>10893058</v>
      </c>
      <c r="B1284" s="7" t="s">
        <v>498</v>
      </c>
      <c r="C1284" s="7" t="s">
        <v>54</v>
      </c>
      <c r="D1284" s="7" t="s">
        <v>93</v>
      </c>
      <c r="E1284" s="7" t="s">
        <v>467</v>
      </c>
      <c r="F1284" s="7" t="s">
        <v>49</v>
      </c>
      <c r="G1284" s="7"/>
      <c r="H1284" s="13" t="n">
        <v>41250</v>
      </c>
      <c r="I1284" s="10" t="n">
        <v>0</v>
      </c>
      <c r="J1284" s="7" t="s">
        <v>106</v>
      </c>
      <c r="K1284" s="10" t="n">
        <f aca="false">IF(I1284="","",IF(J1284="sq ft",ROUND(I1284*0.092903,0),I1284))</f>
        <v>0</v>
      </c>
      <c r="L1284" s="13" t="n">
        <v>40859</v>
      </c>
      <c r="M1284" s="14" t="n">
        <f aca="false">IF(OR(H1284="",L1284=""),"",ROUND((H1284-L1284)/30.44,1))</f>
        <v>12.8</v>
      </c>
      <c r="N1284" s="7" t="str">
        <f aca="false">IF(AND(E1284&lt;&gt;"v2008",ISERROR(SEARCH("Villa",B1284))),"Commercial-scale","Residential unit")</f>
        <v>Residential unit</v>
      </c>
      <c r="O1284" s="7" t="s">
        <v>54</v>
      </c>
    </row>
    <row r="1285" customFormat="false" ht="15" hidden="false" customHeight="false" outlineLevel="0" collapsed="false">
      <c r="A1285" s="7" t="n">
        <v>10893070</v>
      </c>
      <c r="B1285" s="7" t="s">
        <v>498</v>
      </c>
      <c r="C1285" s="7" t="s">
        <v>54</v>
      </c>
      <c r="D1285" s="7" t="s">
        <v>93</v>
      </c>
      <c r="E1285" s="7" t="s">
        <v>467</v>
      </c>
      <c r="F1285" s="7" t="s">
        <v>49</v>
      </c>
      <c r="G1285" s="7"/>
      <c r="H1285" s="13" t="n">
        <v>41250</v>
      </c>
      <c r="I1285" s="10" t="n">
        <v>0</v>
      </c>
      <c r="J1285" s="7" t="s">
        <v>106</v>
      </c>
      <c r="K1285" s="10" t="n">
        <f aca="false">IF(I1285="","",IF(J1285="sq ft",ROUND(I1285*0.092903,0),I1285))</f>
        <v>0</v>
      </c>
      <c r="L1285" s="13" t="n">
        <v>40859</v>
      </c>
      <c r="M1285" s="14" t="n">
        <f aca="false">IF(OR(H1285="",L1285=""),"",ROUND((H1285-L1285)/30.44,1))</f>
        <v>12.8</v>
      </c>
      <c r="N1285" s="7" t="str">
        <f aca="false">IF(AND(E1285&lt;&gt;"v2008",ISERROR(SEARCH("Villa",B1285))),"Commercial-scale","Residential unit")</f>
        <v>Residential unit</v>
      </c>
      <c r="O1285" s="7" t="s">
        <v>54</v>
      </c>
    </row>
    <row r="1286" customFormat="false" ht="15" hidden="false" customHeight="false" outlineLevel="0" collapsed="false">
      <c r="A1286" s="7" t="n">
        <v>10893075</v>
      </c>
      <c r="B1286" s="7" t="s">
        <v>498</v>
      </c>
      <c r="C1286" s="7" t="s">
        <v>54</v>
      </c>
      <c r="D1286" s="7" t="s">
        <v>93</v>
      </c>
      <c r="E1286" s="7" t="s">
        <v>467</v>
      </c>
      <c r="F1286" s="7" t="s">
        <v>49</v>
      </c>
      <c r="G1286" s="7"/>
      <c r="H1286" s="13" t="n">
        <v>41250</v>
      </c>
      <c r="I1286" s="10" t="n">
        <v>0</v>
      </c>
      <c r="J1286" s="7" t="s">
        <v>106</v>
      </c>
      <c r="K1286" s="10" t="n">
        <f aca="false">IF(I1286="","",IF(J1286="sq ft",ROUND(I1286*0.092903,0),I1286))</f>
        <v>0</v>
      </c>
      <c r="L1286" s="13" t="n">
        <v>40859</v>
      </c>
      <c r="M1286" s="14" t="n">
        <f aca="false">IF(OR(H1286="",L1286=""),"",ROUND((H1286-L1286)/30.44,1))</f>
        <v>12.8</v>
      </c>
      <c r="N1286" s="7" t="str">
        <f aca="false">IF(AND(E1286&lt;&gt;"v2008",ISERROR(SEARCH("Villa",B1286))),"Commercial-scale","Residential unit")</f>
        <v>Residential unit</v>
      </c>
      <c r="O1286" s="7" t="s">
        <v>54</v>
      </c>
    </row>
    <row r="1287" customFormat="false" ht="15" hidden="false" customHeight="false" outlineLevel="0" collapsed="false">
      <c r="A1287" s="7" t="n">
        <v>10893052</v>
      </c>
      <c r="B1287" s="7" t="s">
        <v>498</v>
      </c>
      <c r="C1287" s="7" t="s">
        <v>54</v>
      </c>
      <c r="D1287" s="7" t="s">
        <v>93</v>
      </c>
      <c r="E1287" s="7" t="s">
        <v>467</v>
      </c>
      <c r="F1287" s="7" t="s">
        <v>49</v>
      </c>
      <c r="G1287" s="7"/>
      <c r="H1287" s="13" t="n">
        <v>41250</v>
      </c>
      <c r="I1287" s="10" t="n">
        <v>0</v>
      </c>
      <c r="J1287" s="7" t="s">
        <v>106</v>
      </c>
      <c r="K1287" s="10" t="n">
        <f aca="false">IF(I1287="","",IF(J1287="sq ft",ROUND(I1287*0.092903,0),I1287))</f>
        <v>0</v>
      </c>
      <c r="L1287" s="13" t="n">
        <v>40859</v>
      </c>
      <c r="M1287" s="14" t="n">
        <f aca="false">IF(OR(H1287="",L1287=""),"",ROUND((H1287-L1287)/30.44,1))</f>
        <v>12.8</v>
      </c>
      <c r="N1287" s="7" t="str">
        <f aca="false">IF(AND(E1287&lt;&gt;"v2008",ISERROR(SEARCH("Villa",B1287))),"Commercial-scale","Residential unit")</f>
        <v>Residential unit</v>
      </c>
      <c r="O1287" s="7" t="s">
        <v>54</v>
      </c>
    </row>
    <row r="1288" customFormat="false" ht="15" hidden="false" customHeight="false" outlineLevel="0" collapsed="false">
      <c r="A1288" s="7" t="n">
        <v>10893054</v>
      </c>
      <c r="B1288" s="7" t="s">
        <v>498</v>
      </c>
      <c r="C1288" s="7" t="s">
        <v>54</v>
      </c>
      <c r="D1288" s="7" t="s">
        <v>93</v>
      </c>
      <c r="E1288" s="7" t="s">
        <v>467</v>
      </c>
      <c r="F1288" s="7" t="s">
        <v>49</v>
      </c>
      <c r="G1288" s="7"/>
      <c r="H1288" s="13" t="n">
        <v>41250</v>
      </c>
      <c r="I1288" s="10" t="n">
        <v>0</v>
      </c>
      <c r="J1288" s="7" t="s">
        <v>106</v>
      </c>
      <c r="K1288" s="10" t="n">
        <f aca="false">IF(I1288="","",IF(J1288="sq ft",ROUND(I1288*0.092903,0),I1288))</f>
        <v>0</v>
      </c>
      <c r="L1288" s="13" t="n">
        <v>40859</v>
      </c>
      <c r="M1288" s="14" t="n">
        <f aca="false">IF(OR(H1288="",L1288=""),"",ROUND((H1288-L1288)/30.44,1))</f>
        <v>12.8</v>
      </c>
      <c r="N1288" s="7" t="str">
        <f aca="false">IF(AND(E1288&lt;&gt;"v2008",ISERROR(SEARCH("Villa",B1288))),"Commercial-scale","Residential unit")</f>
        <v>Residential unit</v>
      </c>
      <c r="O1288" s="7" t="s">
        <v>54</v>
      </c>
    </row>
    <row r="1289" customFormat="false" ht="15" hidden="false" customHeight="false" outlineLevel="0" collapsed="false">
      <c r="A1289" s="7" t="n">
        <v>10893057</v>
      </c>
      <c r="B1289" s="7" t="s">
        <v>498</v>
      </c>
      <c r="C1289" s="7" t="s">
        <v>54</v>
      </c>
      <c r="D1289" s="7" t="s">
        <v>93</v>
      </c>
      <c r="E1289" s="7" t="s">
        <v>467</v>
      </c>
      <c r="F1289" s="7" t="s">
        <v>49</v>
      </c>
      <c r="G1289" s="7"/>
      <c r="H1289" s="13" t="n">
        <v>41250</v>
      </c>
      <c r="I1289" s="10" t="n">
        <v>0</v>
      </c>
      <c r="J1289" s="7" t="s">
        <v>106</v>
      </c>
      <c r="K1289" s="10" t="n">
        <f aca="false">IF(I1289="","",IF(J1289="sq ft",ROUND(I1289*0.092903,0),I1289))</f>
        <v>0</v>
      </c>
      <c r="L1289" s="13" t="n">
        <v>40859</v>
      </c>
      <c r="M1289" s="14" t="n">
        <f aca="false">IF(OR(H1289="",L1289=""),"",ROUND((H1289-L1289)/30.44,1))</f>
        <v>12.8</v>
      </c>
      <c r="N1289" s="7" t="str">
        <f aca="false">IF(AND(E1289&lt;&gt;"v2008",ISERROR(SEARCH("Villa",B1289))),"Commercial-scale","Residential unit")</f>
        <v>Residential unit</v>
      </c>
      <c r="O1289" s="7" t="s">
        <v>54</v>
      </c>
    </row>
    <row r="1290" customFormat="false" ht="15" hidden="false" customHeight="false" outlineLevel="0" collapsed="false">
      <c r="A1290" s="7" t="n">
        <v>10893069</v>
      </c>
      <c r="B1290" s="7" t="s">
        <v>498</v>
      </c>
      <c r="C1290" s="7" t="s">
        <v>54</v>
      </c>
      <c r="D1290" s="7" t="s">
        <v>93</v>
      </c>
      <c r="E1290" s="7" t="s">
        <v>467</v>
      </c>
      <c r="F1290" s="7" t="s">
        <v>49</v>
      </c>
      <c r="G1290" s="7"/>
      <c r="H1290" s="13" t="n">
        <v>41250</v>
      </c>
      <c r="I1290" s="10" t="n">
        <v>0</v>
      </c>
      <c r="J1290" s="7" t="s">
        <v>106</v>
      </c>
      <c r="K1290" s="10" t="n">
        <f aca="false">IF(I1290="","",IF(J1290="sq ft",ROUND(I1290*0.092903,0),I1290))</f>
        <v>0</v>
      </c>
      <c r="L1290" s="13" t="n">
        <v>40859</v>
      </c>
      <c r="M1290" s="14" t="n">
        <f aca="false">IF(OR(H1290="",L1290=""),"",ROUND((H1290-L1290)/30.44,1))</f>
        <v>12.8</v>
      </c>
      <c r="N1290" s="7" t="str">
        <f aca="false">IF(AND(E1290&lt;&gt;"v2008",ISERROR(SEARCH("Villa",B1290))),"Commercial-scale","Residential unit")</f>
        <v>Residential unit</v>
      </c>
      <c r="O1290" s="7" t="s">
        <v>54</v>
      </c>
    </row>
    <row r="1291" customFormat="false" ht="15" hidden="false" customHeight="false" outlineLevel="0" collapsed="false">
      <c r="A1291" s="7" t="n">
        <v>10893071</v>
      </c>
      <c r="B1291" s="7" t="s">
        <v>498</v>
      </c>
      <c r="C1291" s="7" t="s">
        <v>54</v>
      </c>
      <c r="D1291" s="7" t="s">
        <v>93</v>
      </c>
      <c r="E1291" s="7" t="s">
        <v>467</v>
      </c>
      <c r="F1291" s="7" t="s">
        <v>49</v>
      </c>
      <c r="G1291" s="7"/>
      <c r="H1291" s="13" t="n">
        <v>41250</v>
      </c>
      <c r="I1291" s="10" t="n">
        <v>0</v>
      </c>
      <c r="J1291" s="7" t="s">
        <v>106</v>
      </c>
      <c r="K1291" s="10" t="n">
        <f aca="false">IF(I1291="","",IF(J1291="sq ft",ROUND(I1291*0.092903,0),I1291))</f>
        <v>0</v>
      </c>
      <c r="L1291" s="13" t="n">
        <v>40859</v>
      </c>
      <c r="M1291" s="14" t="n">
        <f aca="false">IF(OR(H1291="",L1291=""),"",ROUND((H1291-L1291)/30.44,1))</f>
        <v>12.8</v>
      </c>
      <c r="N1291" s="7" t="str">
        <f aca="false">IF(AND(E1291&lt;&gt;"v2008",ISERROR(SEARCH("Villa",B1291))),"Commercial-scale","Residential unit")</f>
        <v>Residential unit</v>
      </c>
      <c r="O1291" s="7" t="s">
        <v>54</v>
      </c>
    </row>
    <row r="1292" customFormat="false" ht="15" hidden="false" customHeight="false" outlineLevel="0" collapsed="false">
      <c r="A1292" s="7" t="n">
        <v>10893073</v>
      </c>
      <c r="B1292" s="7" t="s">
        <v>498</v>
      </c>
      <c r="C1292" s="7" t="s">
        <v>54</v>
      </c>
      <c r="D1292" s="7" t="s">
        <v>93</v>
      </c>
      <c r="E1292" s="7" t="s">
        <v>467</v>
      </c>
      <c r="F1292" s="7" t="s">
        <v>49</v>
      </c>
      <c r="G1292" s="7"/>
      <c r="H1292" s="13" t="n">
        <v>41250</v>
      </c>
      <c r="I1292" s="10" t="n">
        <v>0</v>
      </c>
      <c r="J1292" s="7" t="s">
        <v>106</v>
      </c>
      <c r="K1292" s="10" t="n">
        <f aca="false">IF(I1292="","",IF(J1292="sq ft",ROUND(I1292*0.092903,0),I1292))</f>
        <v>0</v>
      </c>
      <c r="L1292" s="13" t="n">
        <v>40859</v>
      </c>
      <c r="M1292" s="14" t="n">
        <f aca="false">IF(OR(H1292="",L1292=""),"",ROUND((H1292-L1292)/30.44,1))</f>
        <v>12.8</v>
      </c>
      <c r="N1292" s="7" t="str">
        <f aca="false">IF(AND(E1292&lt;&gt;"v2008",ISERROR(SEARCH("Villa",B1292))),"Commercial-scale","Residential unit")</f>
        <v>Residential unit</v>
      </c>
      <c r="O1292" s="7" t="s">
        <v>54</v>
      </c>
    </row>
    <row r="1293" customFormat="false" ht="15" hidden="false" customHeight="false" outlineLevel="0" collapsed="false">
      <c r="A1293" s="7" t="n">
        <v>10893072</v>
      </c>
      <c r="B1293" s="7" t="s">
        <v>498</v>
      </c>
      <c r="C1293" s="7" t="s">
        <v>54</v>
      </c>
      <c r="D1293" s="7" t="s">
        <v>93</v>
      </c>
      <c r="E1293" s="7" t="s">
        <v>467</v>
      </c>
      <c r="F1293" s="7" t="s">
        <v>49</v>
      </c>
      <c r="G1293" s="7"/>
      <c r="H1293" s="13" t="n">
        <v>41250</v>
      </c>
      <c r="I1293" s="10" t="n">
        <v>0</v>
      </c>
      <c r="J1293" s="7" t="s">
        <v>106</v>
      </c>
      <c r="K1293" s="10" t="n">
        <f aca="false">IF(I1293="","",IF(J1293="sq ft",ROUND(I1293*0.092903,0),I1293))</f>
        <v>0</v>
      </c>
      <c r="L1293" s="13" t="n">
        <v>40859</v>
      </c>
      <c r="M1293" s="14" t="n">
        <f aca="false">IF(OR(H1293="",L1293=""),"",ROUND((H1293-L1293)/30.44,1))</f>
        <v>12.8</v>
      </c>
      <c r="N1293" s="7" t="str">
        <f aca="false">IF(AND(E1293&lt;&gt;"v2008",ISERROR(SEARCH("Villa",B1293))),"Commercial-scale","Residential unit")</f>
        <v>Residential unit</v>
      </c>
      <c r="O1293" s="7" t="s">
        <v>54</v>
      </c>
    </row>
    <row r="1294" customFormat="false" ht="15" hidden="false" customHeight="false" outlineLevel="0" collapsed="false">
      <c r="A1294" s="7" t="n">
        <v>10893065</v>
      </c>
      <c r="B1294" s="7" t="s">
        <v>498</v>
      </c>
      <c r="C1294" s="7" t="s">
        <v>54</v>
      </c>
      <c r="D1294" s="7" t="s">
        <v>93</v>
      </c>
      <c r="E1294" s="7" t="s">
        <v>467</v>
      </c>
      <c r="F1294" s="7" t="s">
        <v>49</v>
      </c>
      <c r="G1294" s="7"/>
      <c r="H1294" s="13" t="n">
        <v>41250</v>
      </c>
      <c r="I1294" s="10" t="n">
        <v>0</v>
      </c>
      <c r="J1294" s="7" t="s">
        <v>106</v>
      </c>
      <c r="K1294" s="10" t="n">
        <f aca="false">IF(I1294="","",IF(J1294="sq ft",ROUND(I1294*0.092903,0),I1294))</f>
        <v>0</v>
      </c>
      <c r="L1294" s="13" t="n">
        <v>40859</v>
      </c>
      <c r="M1294" s="14" t="n">
        <f aca="false">IF(OR(H1294="",L1294=""),"",ROUND((H1294-L1294)/30.44,1))</f>
        <v>12.8</v>
      </c>
      <c r="N1294" s="7" t="str">
        <f aca="false">IF(AND(E1294&lt;&gt;"v2008",ISERROR(SEARCH("Villa",B1294))),"Commercial-scale","Residential unit")</f>
        <v>Residential unit</v>
      </c>
      <c r="O1294" s="7" t="s">
        <v>54</v>
      </c>
    </row>
    <row r="1295" customFormat="false" ht="15" hidden="false" customHeight="false" outlineLevel="0" collapsed="false">
      <c r="A1295" s="7" t="n">
        <v>10893055</v>
      </c>
      <c r="B1295" s="7" t="s">
        <v>498</v>
      </c>
      <c r="C1295" s="7" t="s">
        <v>54</v>
      </c>
      <c r="D1295" s="7" t="s">
        <v>93</v>
      </c>
      <c r="E1295" s="7" t="s">
        <v>467</v>
      </c>
      <c r="F1295" s="7" t="s">
        <v>49</v>
      </c>
      <c r="G1295" s="7"/>
      <c r="H1295" s="13" t="n">
        <v>41250</v>
      </c>
      <c r="I1295" s="10" t="n">
        <v>0</v>
      </c>
      <c r="J1295" s="7" t="s">
        <v>106</v>
      </c>
      <c r="K1295" s="10" t="n">
        <f aca="false">IF(I1295="","",IF(J1295="sq ft",ROUND(I1295*0.092903,0),I1295))</f>
        <v>0</v>
      </c>
      <c r="L1295" s="13" t="n">
        <v>40859</v>
      </c>
      <c r="M1295" s="14" t="n">
        <f aca="false">IF(OR(H1295="",L1295=""),"",ROUND((H1295-L1295)/30.44,1))</f>
        <v>12.8</v>
      </c>
      <c r="N1295" s="7" t="str">
        <f aca="false">IF(AND(E1295&lt;&gt;"v2008",ISERROR(SEARCH("Villa",B1295))),"Commercial-scale","Residential unit")</f>
        <v>Residential unit</v>
      </c>
      <c r="O1295" s="7" t="s">
        <v>54</v>
      </c>
    </row>
    <row r="1296" customFormat="false" ht="15" hidden="false" customHeight="false" outlineLevel="0" collapsed="false">
      <c r="A1296" s="7" t="n">
        <v>10893107</v>
      </c>
      <c r="B1296" s="7" t="s">
        <v>498</v>
      </c>
      <c r="C1296" s="7" t="s">
        <v>54</v>
      </c>
      <c r="D1296" s="7" t="s">
        <v>93</v>
      </c>
      <c r="E1296" s="7" t="s">
        <v>467</v>
      </c>
      <c r="F1296" s="7" t="s">
        <v>49</v>
      </c>
      <c r="G1296" s="7"/>
      <c r="H1296" s="13" t="n">
        <v>41198</v>
      </c>
      <c r="I1296" s="10" t="n">
        <v>0</v>
      </c>
      <c r="J1296" s="7" t="s">
        <v>106</v>
      </c>
      <c r="K1296" s="10" t="n">
        <f aca="false">IF(I1296="","",IF(J1296="sq ft",ROUND(I1296*0.092903,0),I1296))</f>
        <v>0</v>
      </c>
      <c r="L1296" s="13" t="n">
        <v>40859</v>
      </c>
      <c r="M1296" s="14" t="n">
        <f aca="false">IF(OR(H1296="",L1296=""),"",ROUND((H1296-L1296)/30.44,1))</f>
        <v>11.1</v>
      </c>
      <c r="N1296" s="7" t="str">
        <f aca="false">IF(AND(E1296&lt;&gt;"v2008",ISERROR(SEARCH("Villa",B1296))),"Commercial-scale","Residential unit")</f>
        <v>Residential unit</v>
      </c>
      <c r="O1296" s="7" t="s">
        <v>54</v>
      </c>
    </row>
    <row r="1297" customFormat="false" ht="15" hidden="false" customHeight="false" outlineLevel="0" collapsed="false">
      <c r="A1297" s="7" t="n">
        <v>10893106</v>
      </c>
      <c r="B1297" s="7" t="s">
        <v>498</v>
      </c>
      <c r="C1297" s="7" t="s">
        <v>54</v>
      </c>
      <c r="D1297" s="7" t="s">
        <v>93</v>
      </c>
      <c r="E1297" s="7" t="s">
        <v>467</v>
      </c>
      <c r="F1297" s="7" t="s">
        <v>49</v>
      </c>
      <c r="G1297" s="7"/>
      <c r="H1297" s="13" t="n">
        <v>41198</v>
      </c>
      <c r="I1297" s="10" t="n">
        <v>0</v>
      </c>
      <c r="J1297" s="7" t="s">
        <v>106</v>
      </c>
      <c r="K1297" s="10" t="n">
        <f aca="false">IF(I1297="","",IF(J1297="sq ft",ROUND(I1297*0.092903,0),I1297))</f>
        <v>0</v>
      </c>
      <c r="L1297" s="13" t="n">
        <v>40859</v>
      </c>
      <c r="M1297" s="14" t="n">
        <f aca="false">IF(OR(H1297="",L1297=""),"",ROUND((H1297-L1297)/30.44,1))</f>
        <v>11.1</v>
      </c>
      <c r="N1297" s="7" t="str">
        <f aca="false">IF(AND(E1297&lt;&gt;"v2008",ISERROR(SEARCH("Villa",B1297))),"Commercial-scale","Residential unit")</f>
        <v>Residential unit</v>
      </c>
      <c r="O1297" s="7" t="s">
        <v>54</v>
      </c>
    </row>
    <row r="1298" customFormat="false" ht="15" hidden="false" customHeight="false" outlineLevel="0" collapsed="false">
      <c r="A1298" s="7" t="n">
        <v>10893079</v>
      </c>
      <c r="B1298" s="7" t="s">
        <v>498</v>
      </c>
      <c r="C1298" s="7" t="s">
        <v>54</v>
      </c>
      <c r="D1298" s="7" t="s">
        <v>93</v>
      </c>
      <c r="E1298" s="7" t="s">
        <v>467</v>
      </c>
      <c r="F1298" s="7" t="s">
        <v>49</v>
      </c>
      <c r="G1298" s="7"/>
      <c r="H1298" s="13" t="n">
        <v>41198</v>
      </c>
      <c r="I1298" s="10" t="n">
        <v>0</v>
      </c>
      <c r="J1298" s="7" t="s">
        <v>106</v>
      </c>
      <c r="K1298" s="10" t="n">
        <f aca="false">IF(I1298="","",IF(J1298="sq ft",ROUND(I1298*0.092903,0),I1298))</f>
        <v>0</v>
      </c>
      <c r="L1298" s="13" t="n">
        <v>40859</v>
      </c>
      <c r="M1298" s="14" t="n">
        <f aca="false">IF(OR(H1298="",L1298=""),"",ROUND((H1298-L1298)/30.44,1))</f>
        <v>11.1</v>
      </c>
      <c r="N1298" s="7" t="str">
        <f aca="false">IF(AND(E1298&lt;&gt;"v2008",ISERROR(SEARCH("Villa",B1298))),"Commercial-scale","Residential unit")</f>
        <v>Residential unit</v>
      </c>
      <c r="O1298" s="7" t="s">
        <v>54</v>
      </c>
    </row>
    <row r="1299" customFormat="false" ht="15" hidden="false" customHeight="false" outlineLevel="0" collapsed="false">
      <c r="A1299" s="7" t="n">
        <v>10893089</v>
      </c>
      <c r="B1299" s="7" t="s">
        <v>498</v>
      </c>
      <c r="C1299" s="7" t="s">
        <v>54</v>
      </c>
      <c r="D1299" s="7" t="s">
        <v>93</v>
      </c>
      <c r="E1299" s="7" t="s">
        <v>467</v>
      </c>
      <c r="F1299" s="7" t="s">
        <v>49</v>
      </c>
      <c r="G1299" s="7"/>
      <c r="H1299" s="13" t="n">
        <v>41198</v>
      </c>
      <c r="I1299" s="10" t="n">
        <v>0</v>
      </c>
      <c r="J1299" s="7" t="s">
        <v>106</v>
      </c>
      <c r="K1299" s="10" t="n">
        <f aca="false">IF(I1299="","",IF(J1299="sq ft",ROUND(I1299*0.092903,0),I1299))</f>
        <v>0</v>
      </c>
      <c r="L1299" s="13" t="n">
        <v>40859</v>
      </c>
      <c r="M1299" s="14" t="n">
        <f aca="false">IF(OR(H1299="",L1299=""),"",ROUND((H1299-L1299)/30.44,1))</f>
        <v>11.1</v>
      </c>
      <c r="N1299" s="7" t="str">
        <f aca="false">IF(AND(E1299&lt;&gt;"v2008",ISERROR(SEARCH("Villa",B1299))),"Commercial-scale","Residential unit")</f>
        <v>Residential unit</v>
      </c>
      <c r="O1299" s="7" t="s">
        <v>54</v>
      </c>
    </row>
    <row r="1300" customFormat="false" ht="15" hidden="false" customHeight="false" outlineLevel="0" collapsed="false">
      <c r="A1300" s="7" t="n">
        <v>10893091</v>
      </c>
      <c r="B1300" s="7" t="s">
        <v>498</v>
      </c>
      <c r="C1300" s="7" t="s">
        <v>54</v>
      </c>
      <c r="D1300" s="7" t="s">
        <v>93</v>
      </c>
      <c r="E1300" s="7" t="s">
        <v>467</v>
      </c>
      <c r="F1300" s="7" t="s">
        <v>49</v>
      </c>
      <c r="G1300" s="7"/>
      <c r="H1300" s="13" t="n">
        <v>41198</v>
      </c>
      <c r="I1300" s="10" t="n">
        <v>0</v>
      </c>
      <c r="J1300" s="7" t="s">
        <v>106</v>
      </c>
      <c r="K1300" s="10" t="n">
        <f aca="false">IF(I1300="","",IF(J1300="sq ft",ROUND(I1300*0.092903,0),I1300))</f>
        <v>0</v>
      </c>
      <c r="L1300" s="13" t="n">
        <v>40859</v>
      </c>
      <c r="M1300" s="14" t="n">
        <f aca="false">IF(OR(H1300="",L1300=""),"",ROUND((H1300-L1300)/30.44,1))</f>
        <v>11.1</v>
      </c>
      <c r="N1300" s="7" t="str">
        <f aca="false">IF(AND(E1300&lt;&gt;"v2008",ISERROR(SEARCH("Villa",B1300))),"Commercial-scale","Residential unit")</f>
        <v>Residential unit</v>
      </c>
      <c r="O1300" s="7" t="s">
        <v>54</v>
      </c>
    </row>
    <row r="1301" customFormat="false" ht="15" hidden="false" customHeight="false" outlineLevel="0" collapsed="false">
      <c r="A1301" s="7" t="n">
        <v>10893129</v>
      </c>
      <c r="B1301" s="7" t="s">
        <v>498</v>
      </c>
      <c r="C1301" s="7" t="s">
        <v>54</v>
      </c>
      <c r="D1301" s="7" t="s">
        <v>93</v>
      </c>
      <c r="E1301" s="7" t="s">
        <v>467</v>
      </c>
      <c r="F1301" s="7" t="s">
        <v>49</v>
      </c>
      <c r="G1301" s="7"/>
      <c r="H1301" s="13" t="n">
        <v>41198</v>
      </c>
      <c r="I1301" s="10" t="n">
        <v>0</v>
      </c>
      <c r="J1301" s="7" t="s">
        <v>106</v>
      </c>
      <c r="K1301" s="10" t="n">
        <f aca="false">IF(I1301="","",IF(J1301="sq ft",ROUND(I1301*0.092903,0),I1301))</f>
        <v>0</v>
      </c>
      <c r="L1301" s="13" t="n">
        <v>40859</v>
      </c>
      <c r="M1301" s="14" t="n">
        <f aca="false">IF(OR(H1301="",L1301=""),"",ROUND((H1301-L1301)/30.44,1))</f>
        <v>11.1</v>
      </c>
      <c r="N1301" s="7" t="str">
        <f aca="false">IF(AND(E1301&lt;&gt;"v2008",ISERROR(SEARCH("Villa",B1301))),"Commercial-scale","Residential unit")</f>
        <v>Residential unit</v>
      </c>
      <c r="O1301" s="7" t="s">
        <v>54</v>
      </c>
    </row>
    <row r="1302" customFormat="false" ht="15" hidden="false" customHeight="false" outlineLevel="0" collapsed="false">
      <c r="A1302" s="7" t="n">
        <v>10893109</v>
      </c>
      <c r="B1302" s="7" t="s">
        <v>498</v>
      </c>
      <c r="C1302" s="7" t="s">
        <v>54</v>
      </c>
      <c r="D1302" s="7" t="s">
        <v>93</v>
      </c>
      <c r="E1302" s="7" t="s">
        <v>467</v>
      </c>
      <c r="F1302" s="7" t="s">
        <v>49</v>
      </c>
      <c r="G1302" s="7"/>
      <c r="H1302" s="13" t="n">
        <v>41198</v>
      </c>
      <c r="I1302" s="10" t="n">
        <v>0</v>
      </c>
      <c r="J1302" s="7" t="s">
        <v>106</v>
      </c>
      <c r="K1302" s="10" t="n">
        <f aca="false">IF(I1302="","",IF(J1302="sq ft",ROUND(I1302*0.092903,0),I1302))</f>
        <v>0</v>
      </c>
      <c r="L1302" s="13" t="n">
        <v>40859</v>
      </c>
      <c r="M1302" s="14" t="n">
        <f aca="false">IF(OR(H1302="",L1302=""),"",ROUND((H1302-L1302)/30.44,1))</f>
        <v>11.1</v>
      </c>
      <c r="N1302" s="7" t="str">
        <f aca="false">IF(AND(E1302&lt;&gt;"v2008",ISERROR(SEARCH("Villa",B1302))),"Commercial-scale","Residential unit")</f>
        <v>Residential unit</v>
      </c>
      <c r="O1302" s="7" t="s">
        <v>54</v>
      </c>
    </row>
    <row r="1303" customFormat="false" ht="15" hidden="false" customHeight="false" outlineLevel="0" collapsed="false">
      <c r="A1303" s="7" t="n">
        <v>10893108</v>
      </c>
      <c r="B1303" s="7" t="s">
        <v>498</v>
      </c>
      <c r="C1303" s="7" t="s">
        <v>54</v>
      </c>
      <c r="D1303" s="7" t="s">
        <v>93</v>
      </c>
      <c r="E1303" s="7" t="s">
        <v>467</v>
      </c>
      <c r="F1303" s="7" t="s">
        <v>49</v>
      </c>
      <c r="G1303" s="7"/>
      <c r="H1303" s="13" t="n">
        <v>41198</v>
      </c>
      <c r="I1303" s="10" t="n">
        <v>0</v>
      </c>
      <c r="J1303" s="7" t="s">
        <v>106</v>
      </c>
      <c r="K1303" s="10" t="n">
        <f aca="false">IF(I1303="","",IF(J1303="sq ft",ROUND(I1303*0.092903,0),I1303))</f>
        <v>0</v>
      </c>
      <c r="L1303" s="13" t="n">
        <v>40859</v>
      </c>
      <c r="M1303" s="14" t="n">
        <f aca="false">IF(OR(H1303="",L1303=""),"",ROUND((H1303-L1303)/30.44,1))</f>
        <v>11.1</v>
      </c>
      <c r="N1303" s="7" t="str">
        <f aca="false">IF(AND(E1303&lt;&gt;"v2008",ISERROR(SEARCH("Villa",B1303))),"Commercial-scale","Residential unit")</f>
        <v>Residential unit</v>
      </c>
      <c r="O1303" s="7" t="s">
        <v>54</v>
      </c>
    </row>
    <row r="1304" customFormat="false" ht="15" hidden="false" customHeight="false" outlineLevel="0" collapsed="false">
      <c r="A1304" s="7" t="n">
        <v>10893098</v>
      </c>
      <c r="B1304" s="7" t="s">
        <v>498</v>
      </c>
      <c r="C1304" s="7" t="s">
        <v>54</v>
      </c>
      <c r="D1304" s="7" t="s">
        <v>93</v>
      </c>
      <c r="E1304" s="7" t="s">
        <v>467</v>
      </c>
      <c r="F1304" s="7" t="s">
        <v>49</v>
      </c>
      <c r="G1304" s="7"/>
      <c r="H1304" s="13" t="n">
        <v>41198</v>
      </c>
      <c r="I1304" s="10" t="n">
        <v>0</v>
      </c>
      <c r="J1304" s="7" t="s">
        <v>106</v>
      </c>
      <c r="K1304" s="10" t="n">
        <f aca="false">IF(I1304="","",IF(J1304="sq ft",ROUND(I1304*0.092903,0),I1304))</f>
        <v>0</v>
      </c>
      <c r="L1304" s="13" t="n">
        <v>40859</v>
      </c>
      <c r="M1304" s="14" t="n">
        <f aca="false">IF(OR(H1304="",L1304=""),"",ROUND((H1304-L1304)/30.44,1))</f>
        <v>11.1</v>
      </c>
      <c r="N1304" s="7" t="str">
        <f aca="false">IF(AND(E1304&lt;&gt;"v2008",ISERROR(SEARCH("Villa",B1304))),"Commercial-scale","Residential unit")</f>
        <v>Residential unit</v>
      </c>
      <c r="O1304" s="7" t="s">
        <v>54</v>
      </c>
    </row>
    <row r="1305" customFormat="false" ht="15" hidden="false" customHeight="false" outlineLevel="0" collapsed="false">
      <c r="A1305" s="7" t="n">
        <v>10893113</v>
      </c>
      <c r="B1305" s="7" t="s">
        <v>498</v>
      </c>
      <c r="C1305" s="7" t="s">
        <v>54</v>
      </c>
      <c r="D1305" s="7" t="s">
        <v>93</v>
      </c>
      <c r="E1305" s="7" t="s">
        <v>467</v>
      </c>
      <c r="F1305" s="7" t="s">
        <v>49</v>
      </c>
      <c r="G1305" s="7"/>
      <c r="H1305" s="13" t="n">
        <v>41198</v>
      </c>
      <c r="I1305" s="10" t="n">
        <v>0</v>
      </c>
      <c r="J1305" s="7" t="s">
        <v>106</v>
      </c>
      <c r="K1305" s="10" t="n">
        <f aca="false">IF(I1305="","",IF(J1305="sq ft",ROUND(I1305*0.092903,0),I1305))</f>
        <v>0</v>
      </c>
      <c r="L1305" s="13" t="n">
        <v>40859</v>
      </c>
      <c r="M1305" s="14" t="n">
        <f aca="false">IF(OR(H1305="",L1305=""),"",ROUND((H1305-L1305)/30.44,1))</f>
        <v>11.1</v>
      </c>
      <c r="N1305" s="7" t="str">
        <f aca="false">IF(AND(E1305&lt;&gt;"v2008",ISERROR(SEARCH("Villa",B1305))),"Commercial-scale","Residential unit")</f>
        <v>Residential unit</v>
      </c>
      <c r="O1305" s="7" t="s">
        <v>54</v>
      </c>
    </row>
    <row r="1306" customFormat="false" ht="15" hidden="false" customHeight="false" outlineLevel="0" collapsed="false">
      <c r="A1306" s="7" t="n">
        <v>10893116</v>
      </c>
      <c r="B1306" s="7" t="s">
        <v>498</v>
      </c>
      <c r="C1306" s="7" t="s">
        <v>54</v>
      </c>
      <c r="D1306" s="7" t="s">
        <v>93</v>
      </c>
      <c r="E1306" s="7" t="s">
        <v>467</v>
      </c>
      <c r="F1306" s="7" t="s">
        <v>49</v>
      </c>
      <c r="G1306" s="7"/>
      <c r="H1306" s="13" t="n">
        <v>41198</v>
      </c>
      <c r="I1306" s="10" t="n">
        <v>0</v>
      </c>
      <c r="J1306" s="7" t="s">
        <v>106</v>
      </c>
      <c r="K1306" s="10" t="n">
        <f aca="false">IF(I1306="","",IF(J1306="sq ft",ROUND(I1306*0.092903,0),I1306))</f>
        <v>0</v>
      </c>
      <c r="L1306" s="13" t="n">
        <v>40859</v>
      </c>
      <c r="M1306" s="14" t="n">
        <f aca="false">IF(OR(H1306="",L1306=""),"",ROUND((H1306-L1306)/30.44,1))</f>
        <v>11.1</v>
      </c>
      <c r="N1306" s="7" t="str">
        <f aca="false">IF(AND(E1306&lt;&gt;"v2008",ISERROR(SEARCH("Villa",B1306))),"Commercial-scale","Residential unit")</f>
        <v>Residential unit</v>
      </c>
      <c r="O1306" s="7" t="s">
        <v>54</v>
      </c>
    </row>
    <row r="1307" customFormat="false" ht="15" hidden="false" customHeight="false" outlineLevel="0" collapsed="false">
      <c r="A1307" s="7" t="n">
        <v>10893115</v>
      </c>
      <c r="B1307" s="7" t="s">
        <v>498</v>
      </c>
      <c r="C1307" s="7" t="s">
        <v>54</v>
      </c>
      <c r="D1307" s="7" t="s">
        <v>93</v>
      </c>
      <c r="E1307" s="7" t="s">
        <v>467</v>
      </c>
      <c r="F1307" s="7" t="s">
        <v>49</v>
      </c>
      <c r="G1307" s="7"/>
      <c r="H1307" s="13" t="n">
        <v>41198</v>
      </c>
      <c r="I1307" s="10" t="n">
        <v>0</v>
      </c>
      <c r="J1307" s="7" t="s">
        <v>106</v>
      </c>
      <c r="K1307" s="10" t="n">
        <f aca="false">IF(I1307="","",IF(J1307="sq ft",ROUND(I1307*0.092903,0),I1307))</f>
        <v>0</v>
      </c>
      <c r="L1307" s="13" t="n">
        <v>40859</v>
      </c>
      <c r="M1307" s="14" t="n">
        <f aca="false">IF(OR(H1307="",L1307=""),"",ROUND((H1307-L1307)/30.44,1))</f>
        <v>11.1</v>
      </c>
      <c r="N1307" s="7" t="str">
        <f aca="false">IF(AND(E1307&lt;&gt;"v2008",ISERROR(SEARCH("Villa",B1307))),"Commercial-scale","Residential unit")</f>
        <v>Residential unit</v>
      </c>
      <c r="O1307" s="7" t="s">
        <v>54</v>
      </c>
    </row>
    <row r="1308" customFormat="false" ht="15" hidden="false" customHeight="false" outlineLevel="0" collapsed="false">
      <c r="A1308" s="7" t="n">
        <v>10893117</v>
      </c>
      <c r="B1308" s="7" t="s">
        <v>498</v>
      </c>
      <c r="C1308" s="7" t="s">
        <v>54</v>
      </c>
      <c r="D1308" s="7" t="s">
        <v>93</v>
      </c>
      <c r="E1308" s="7" t="s">
        <v>467</v>
      </c>
      <c r="F1308" s="7" t="s">
        <v>49</v>
      </c>
      <c r="G1308" s="7"/>
      <c r="H1308" s="13" t="n">
        <v>41198</v>
      </c>
      <c r="I1308" s="10" t="n">
        <v>0</v>
      </c>
      <c r="J1308" s="7" t="s">
        <v>106</v>
      </c>
      <c r="K1308" s="10" t="n">
        <f aca="false">IF(I1308="","",IF(J1308="sq ft",ROUND(I1308*0.092903,0),I1308))</f>
        <v>0</v>
      </c>
      <c r="L1308" s="13" t="n">
        <v>40859</v>
      </c>
      <c r="M1308" s="14" t="n">
        <f aca="false">IF(OR(H1308="",L1308=""),"",ROUND((H1308-L1308)/30.44,1))</f>
        <v>11.1</v>
      </c>
      <c r="N1308" s="7" t="str">
        <f aca="false">IF(AND(E1308&lt;&gt;"v2008",ISERROR(SEARCH("Villa",B1308))),"Commercial-scale","Residential unit")</f>
        <v>Residential unit</v>
      </c>
      <c r="O1308" s="7" t="s">
        <v>54</v>
      </c>
    </row>
    <row r="1309" customFormat="false" ht="15" hidden="false" customHeight="false" outlineLevel="0" collapsed="false">
      <c r="A1309" s="7" t="n">
        <v>10893120</v>
      </c>
      <c r="B1309" s="7" t="s">
        <v>498</v>
      </c>
      <c r="C1309" s="7" t="s">
        <v>54</v>
      </c>
      <c r="D1309" s="7" t="s">
        <v>93</v>
      </c>
      <c r="E1309" s="7" t="s">
        <v>467</v>
      </c>
      <c r="F1309" s="7" t="s">
        <v>49</v>
      </c>
      <c r="G1309" s="7"/>
      <c r="H1309" s="13" t="n">
        <v>41198</v>
      </c>
      <c r="I1309" s="10" t="n">
        <v>0</v>
      </c>
      <c r="J1309" s="7" t="s">
        <v>106</v>
      </c>
      <c r="K1309" s="10" t="n">
        <f aca="false">IF(I1309="","",IF(J1309="sq ft",ROUND(I1309*0.092903,0),I1309))</f>
        <v>0</v>
      </c>
      <c r="L1309" s="13" t="n">
        <v>40859</v>
      </c>
      <c r="M1309" s="14" t="n">
        <f aca="false">IF(OR(H1309="",L1309=""),"",ROUND((H1309-L1309)/30.44,1))</f>
        <v>11.1</v>
      </c>
      <c r="N1309" s="7" t="str">
        <f aca="false">IF(AND(E1309&lt;&gt;"v2008",ISERROR(SEARCH("Villa",B1309))),"Commercial-scale","Residential unit")</f>
        <v>Residential unit</v>
      </c>
      <c r="O1309" s="7" t="s">
        <v>54</v>
      </c>
    </row>
    <row r="1310" customFormat="false" ht="15" hidden="false" customHeight="false" outlineLevel="0" collapsed="false">
      <c r="A1310" s="7" t="n">
        <v>10893083</v>
      </c>
      <c r="B1310" s="7" t="s">
        <v>498</v>
      </c>
      <c r="C1310" s="7" t="s">
        <v>54</v>
      </c>
      <c r="D1310" s="7" t="s">
        <v>93</v>
      </c>
      <c r="E1310" s="7" t="s">
        <v>467</v>
      </c>
      <c r="F1310" s="7" t="s">
        <v>49</v>
      </c>
      <c r="G1310" s="7"/>
      <c r="H1310" s="13" t="n">
        <v>41198</v>
      </c>
      <c r="I1310" s="10" t="n">
        <v>0</v>
      </c>
      <c r="J1310" s="7" t="s">
        <v>106</v>
      </c>
      <c r="K1310" s="10" t="n">
        <f aca="false">IF(I1310="","",IF(J1310="sq ft",ROUND(I1310*0.092903,0),I1310))</f>
        <v>0</v>
      </c>
      <c r="L1310" s="13" t="n">
        <v>40859</v>
      </c>
      <c r="M1310" s="14" t="n">
        <f aca="false">IF(OR(H1310="",L1310=""),"",ROUND((H1310-L1310)/30.44,1))</f>
        <v>11.1</v>
      </c>
      <c r="N1310" s="7" t="str">
        <f aca="false">IF(AND(E1310&lt;&gt;"v2008",ISERROR(SEARCH("Villa",B1310))),"Commercial-scale","Residential unit")</f>
        <v>Residential unit</v>
      </c>
      <c r="O1310" s="7" t="s">
        <v>54</v>
      </c>
    </row>
    <row r="1311" customFormat="false" ht="15" hidden="false" customHeight="false" outlineLevel="0" collapsed="false">
      <c r="A1311" s="7" t="n">
        <v>10893104</v>
      </c>
      <c r="B1311" s="7" t="s">
        <v>498</v>
      </c>
      <c r="C1311" s="7" t="s">
        <v>54</v>
      </c>
      <c r="D1311" s="7" t="s">
        <v>93</v>
      </c>
      <c r="E1311" s="7" t="s">
        <v>467</v>
      </c>
      <c r="F1311" s="7" t="s">
        <v>49</v>
      </c>
      <c r="G1311" s="7"/>
      <c r="H1311" s="13" t="n">
        <v>41198</v>
      </c>
      <c r="I1311" s="10" t="n">
        <v>0</v>
      </c>
      <c r="J1311" s="7" t="s">
        <v>106</v>
      </c>
      <c r="K1311" s="10" t="n">
        <f aca="false">IF(I1311="","",IF(J1311="sq ft",ROUND(I1311*0.092903,0),I1311))</f>
        <v>0</v>
      </c>
      <c r="L1311" s="13" t="n">
        <v>40859</v>
      </c>
      <c r="M1311" s="14" t="n">
        <f aca="false">IF(OR(H1311="",L1311=""),"",ROUND((H1311-L1311)/30.44,1))</f>
        <v>11.1</v>
      </c>
      <c r="N1311" s="7" t="str">
        <f aca="false">IF(AND(E1311&lt;&gt;"v2008",ISERROR(SEARCH("Villa",B1311))),"Commercial-scale","Residential unit")</f>
        <v>Residential unit</v>
      </c>
      <c r="O1311" s="7" t="s">
        <v>54</v>
      </c>
    </row>
    <row r="1312" customFormat="false" ht="15" hidden="false" customHeight="false" outlineLevel="0" collapsed="false">
      <c r="A1312" s="7" t="n">
        <v>10893121</v>
      </c>
      <c r="B1312" s="7" t="s">
        <v>498</v>
      </c>
      <c r="C1312" s="7" t="s">
        <v>54</v>
      </c>
      <c r="D1312" s="7" t="s">
        <v>93</v>
      </c>
      <c r="E1312" s="7" t="s">
        <v>467</v>
      </c>
      <c r="F1312" s="7" t="s">
        <v>49</v>
      </c>
      <c r="G1312" s="7"/>
      <c r="H1312" s="13" t="n">
        <v>41198</v>
      </c>
      <c r="I1312" s="10" t="n">
        <v>0</v>
      </c>
      <c r="J1312" s="7" t="s">
        <v>106</v>
      </c>
      <c r="K1312" s="10" t="n">
        <f aca="false">IF(I1312="","",IF(J1312="sq ft",ROUND(I1312*0.092903,0),I1312))</f>
        <v>0</v>
      </c>
      <c r="L1312" s="13" t="n">
        <v>40859</v>
      </c>
      <c r="M1312" s="14" t="n">
        <f aca="false">IF(OR(H1312="",L1312=""),"",ROUND((H1312-L1312)/30.44,1))</f>
        <v>11.1</v>
      </c>
      <c r="N1312" s="7" t="str">
        <f aca="false">IF(AND(E1312&lt;&gt;"v2008",ISERROR(SEARCH("Villa",B1312))),"Commercial-scale","Residential unit")</f>
        <v>Residential unit</v>
      </c>
      <c r="O1312" s="7" t="s">
        <v>54</v>
      </c>
    </row>
    <row r="1313" customFormat="false" ht="15" hidden="false" customHeight="false" outlineLevel="0" collapsed="false">
      <c r="A1313" s="7" t="n">
        <v>10893111</v>
      </c>
      <c r="B1313" s="7" t="s">
        <v>498</v>
      </c>
      <c r="C1313" s="7" t="s">
        <v>54</v>
      </c>
      <c r="D1313" s="7" t="s">
        <v>93</v>
      </c>
      <c r="E1313" s="7" t="s">
        <v>467</v>
      </c>
      <c r="F1313" s="7" t="s">
        <v>49</v>
      </c>
      <c r="G1313" s="7"/>
      <c r="H1313" s="13" t="n">
        <v>41198</v>
      </c>
      <c r="I1313" s="10" t="n">
        <v>0</v>
      </c>
      <c r="J1313" s="7" t="s">
        <v>106</v>
      </c>
      <c r="K1313" s="10" t="n">
        <f aca="false">IF(I1313="","",IF(J1313="sq ft",ROUND(I1313*0.092903,0),I1313))</f>
        <v>0</v>
      </c>
      <c r="L1313" s="13" t="n">
        <v>40859</v>
      </c>
      <c r="M1313" s="14" t="n">
        <f aca="false">IF(OR(H1313="",L1313=""),"",ROUND((H1313-L1313)/30.44,1))</f>
        <v>11.1</v>
      </c>
      <c r="N1313" s="7" t="str">
        <f aca="false">IF(AND(E1313&lt;&gt;"v2008",ISERROR(SEARCH("Villa",B1313))),"Commercial-scale","Residential unit")</f>
        <v>Residential unit</v>
      </c>
      <c r="O1313" s="7" t="s">
        <v>54</v>
      </c>
    </row>
    <row r="1314" customFormat="false" ht="15" hidden="false" customHeight="false" outlineLevel="0" collapsed="false">
      <c r="A1314" s="7" t="n">
        <v>10893122</v>
      </c>
      <c r="B1314" s="7" t="s">
        <v>498</v>
      </c>
      <c r="C1314" s="7" t="s">
        <v>54</v>
      </c>
      <c r="D1314" s="7" t="s">
        <v>93</v>
      </c>
      <c r="E1314" s="7" t="s">
        <v>467</v>
      </c>
      <c r="F1314" s="7" t="s">
        <v>49</v>
      </c>
      <c r="G1314" s="7"/>
      <c r="H1314" s="13" t="n">
        <v>41198</v>
      </c>
      <c r="I1314" s="10" t="n">
        <v>0</v>
      </c>
      <c r="J1314" s="7" t="s">
        <v>106</v>
      </c>
      <c r="K1314" s="10" t="n">
        <f aca="false">IF(I1314="","",IF(J1314="sq ft",ROUND(I1314*0.092903,0),I1314))</f>
        <v>0</v>
      </c>
      <c r="L1314" s="13" t="n">
        <v>40859</v>
      </c>
      <c r="M1314" s="14" t="n">
        <f aca="false">IF(OR(H1314="",L1314=""),"",ROUND((H1314-L1314)/30.44,1))</f>
        <v>11.1</v>
      </c>
      <c r="N1314" s="7" t="str">
        <f aca="false">IF(AND(E1314&lt;&gt;"v2008",ISERROR(SEARCH("Villa",B1314))),"Commercial-scale","Residential unit")</f>
        <v>Residential unit</v>
      </c>
      <c r="O1314" s="7" t="s">
        <v>54</v>
      </c>
    </row>
    <row r="1315" customFormat="false" ht="15" hidden="false" customHeight="false" outlineLevel="0" collapsed="false">
      <c r="A1315" s="7" t="n">
        <v>10893110</v>
      </c>
      <c r="B1315" s="7" t="s">
        <v>498</v>
      </c>
      <c r="C1315" s="7" t="s">
        <v>54</v>
      </c>
      <c r="D1315" s="7" t="s">
        <v>93</v>
      </c>
      <c r="E1315" s="7" t="s">
        <v>467</v>
      </c>
      <c r="F1315" s="7" t="s">
        <v>49</v>
      </c>
      <c r="G1315" s="7"/>
      <c r="H1315" s="13" t="n">
        <v>41198</v>
      </c>
      <c r="I1315" s="10" t="n">
        <v>0</v>
      </c>
      <c r="J1315" s="7" t="s">
        <v>106</v>
      </c>
      <c r="K1315" s="10" t="n">
        <f aca="false">IF(I1315="","",IF(J1315="sq ft",ROUND(I1315*0.092903,0),I1315))</f>
        <v>0</v>
      </c>
      <c r="L1315" s="13" t="n">
        <v>40859</v>
      </c>
      <c r="M1315" s="14" t="n">
        <f aca="false">IF(OR(H1315="",L1315=""),"",ROUND((H1315-L1315)/30.44,1))</f>
        <v>11.1</v>
      </c>
      <c r="N1315" s="7" t="str">
        <f aca="false">IF(AND(E1315&lt;&gt;"v2008",ISERROR(SEARCH("Villa",B1315))),"Commercial-scale","Residential unit")</f>
        <v>Residential unit</v>
      </c>
      <c r="O1315" s="7" t="s">
        <v>54</v>
      </c>
    </row>
    <row r="1316" customFormat="false" ht="15" hidden="false" customHeight="false" outlineLevel="0" collapsed="false">
      <c r="A1316" s="7" t="n">
        <v>10893077</v>
      </c>
      <c r="B1316" s="7" t="s">
        <v>498</v>
      </c>
      <c r="C1316" s="7" t="s">
        <v>54</v>
      </c>
      <c r="D1316" s="7" t="s">
        <v>93</v>
      </c>
      <c r="E1316" s="7" t="s">
        <v>467</v>
      </c>
      <c r="F1316" s="7" t="s">
        <v>49</v>
      </c>
      <c r="G1316" s="7"/>
      <c r="H1316" s="13" t="n">
        <v>41198</v>
      </c>
      <c r="I1316" s="10" t="n">
        <v>0</v>
      </c>
      <c r="J1316" s="7" t="s">
        <v>106</v>
      </c>
      <c r="K1316" s="10" t="n">
        <f aca="false">IF(I1316="","",IF(J1316="sq ft",ROUND(I1316*0.092903,0),I1316))</f>
        <v>0</v>
      </c>
      <c r="L1316" s="13" t="n">
        <v>40859</v>
      </c>
      <c r="M1316" s="14" t="n">
        <f aca="false">IF(OR(H1316="",L1316=""),"",ROUND((H1316-L1316)/30.44,1))</f>
        <v>11.1</v>
      </c>
      <c r="N1316" s="7" t="str">
        <f aca="false">IF(AND(E1316&lt;&gt;"v2008",ISERROR(SEARCH("Villa",B1316))),"Commercial-scale","Residential unit")</f>
        <v>Residential unit</v>
      </c>
      <c r="O1316" s="7" t="s">
        <v>54</v>
      </c>
    </row>
    <row r="1317" customFormat="false" ht="15" hidden="false" customHeight="false" outlineLevel="0" collapsed="false">
      <c r="A1317" s="7" t="n">
        <v>10893131</v>
      </c>
      <c r="B1317" s="7" t="s">
        <v>498</v>
      </c>
      <c r="C1317" s="7" t="s">
        <v>54</v>
      </c>
      <c r="D1317" s="7" t="s">
        <v>93</v>
      </c>
      <c r="E1317" s="7" t="s">
        <v>467</v>
      </c>
      <c r="F1317" s="7" t="s">
        <v>49</v>
      </c>
      <c r="G1317" s="7"/>
      <c r="H1317" s="13" t="n">
        <v>41198</v>
      </c>
      <c r="I1317" s="10" t="n">
        <v>0</v>
      </c>
      <c r="J1317" s="7" t="s">
        <v>106</v>
      </c>
      <c r="K1317" s="10" t="n">
        <f aca="false">IF(I1317="","",IF(J1317="sq ft",ROUND(I1317*0.092903,0),I1317))</f>
        <v>0</v>
      </c>
      <c r="L1317" s="13" t="n">
        <v>40859</v>
      </c>
      <c r="M1317" s="14" t="n">
        <f aca="false">IF(OR(H1317="",L1317=""),"",ROUND((H1317-L1317)/30.44,1))</f>
        <v>11.1</v>
      </c>
      <c r="N1317" s="7" t="str">
        <f aca="false">IF(AND(E1317&lt;&gt;"v2008",ISERROR(SEARCH("Villa",B1317))),"Commercial-scale","Residential unit")</f>
        <v>Residential unit</v>
      </c>
      <c r="O1317" s="7" t="s">
        <v>54</v>
      </c>
    </row>
    <row r="1318" customFormat="false" ht="15" hidden="false" customHeight="false" outlineLevel="0" collapsed="false">
      <c r="A1318" s="7" t="n">
        <v>10893085</v>
      </c>
      <c r="B1318" s="7" t="s">
        <v>498</v>
      </c>
      <c r="C1318" s="7" t="s">
        <v>54</v>
      </c>
      <c r="D1318" s="7" t="s">
        <v>93</v>
      </c>
      <c r="E1318" s="7" t="s">
        <v>467</v>
      </c>
      <c r="F1318" s="7" t="s">
        <v>49</v>
      </c>
      <c r="G1318" s="7"/>
      <c r="H1318" s="13" t="n">
        <v>41198</v>
      </c>
      <c r="I1318" s="10" t="n">
        <v>0</v>
      </c>
      <c r="J1318" s="7" t="s">
        <v>106</v>
      </c>
      <c r="K1318" s="10" t="n">
        <f aca="false">IF(I1318="","",IF(J1318="sq ft",ROUND(I1318*0.092903,0),I1318))</f>
        <v>0</v>
      </c>
      <c r="L1318" s="13" t="n">
        <v>40859</v>
      </c>
      <c r="M1318" s="14" t="n">
        <f aca="false">IF(OR(H1318="",L1318=""),"",ROUND((H1318-L1318)/30.44,1))</f>
        <v>11.1</v>
      </c>
      <c r="N1318" s="7" t="str">
        <f aca="false">IF(AND(E1318&lt;&gt;"v2008",ISERROR(SEARCH("Villa",B1318))),"Commercial-scale","Residential unit")</f>
        <v>Residential unit</v>
      </c>
      <c r="O1318" s="7" t="s">
        <v>54</v>
      </c>
    </row>
    <row r="1319" customFormat="false" ht="15" hidden="false" customHeight="false" outlineLevel="0" collapsed="false">
      <c r="A1319" s="7" t="n">
        <v>10893086</v>
      </c>
      <c r="B1319" s="7" t="s">
        <v>498</v>
      </c>
      <c r="C1319" s="7" t="s">
        <v>54</v>
      </c>
      <c r="D1319" s="7" t="s">
        <v>93</v>
      </c>
      <c r="E1319" s="7" t="s">
        <v>467</v>
      </c>
      <c r="F1319" s="7" t="s">
        <v>49</v>
      </c>
      <c r="G1319" s="7"/>
      <c r="H1319" s="13" t="n">
        <v>41198</v>
      </c>
      <c r="I1319" s="10" t="n">
        <v>0</v>
      </c>
      <c r="J1319" s="7" t="s">
        <v>106</v>
      </c>
      <c r="K1319" s="10" t="n">
        <f aca="false">IF(I1319="","",IF(J1319="sq ft",ROUND(I1319*0.092903,0),I1319))</f>
        <v>0</v>
      </c>
      <c r="L1319" s="13" t="n">
        <v>40859</v>
      </c>
      <c r="M1319" s="14" t="n">
        <f aca="false">IF(OR(H1319="",L1319=""),"",ROUND((H1319-L1319)/30.44,1))</f>
        <v>11.1</v>
      </c>
      <c r="N1319" s="7" t="str">
        <f aca="false">IF(AND(E1319&lt;&gt;"v2008",ISERROR(SEARCH("Villa",B1319))),"Commercial-scale","Residential unit")</f>
        <v>Residential unit</v>
      </c>
      <c r="O1319" s="7" t="s">
        <v>54</v>
      </c>
    </row>
    <row r="1320" customFormat="false" ht="15" hidden="false" customHeight="false" outlineLevel="0" collapsed="false">
      <c r="A1320" s="7" t="n">
        <v>10893123</v>
      </c>
      <c r="B1320" s="7" t="s">
        <v>498</v>
      </c>
      <c r="C1320" s="7" t="s">
        <v>54</v>
      </c>
      <c r="D1320" s="7" t="s">
        <v>93</v>
      </c>
      <c r="E1320" s="7" t="s">
        <v>467</v>
      </c>
      <c r="F1320" s="7" t="s">
        <v>49</v>
      </c>
      <c r="G1320" s="7"/>
      <c r="H1320" s="13" t="n">
        <v>41198</v>
      </c>
      <c r="I1320" s="10" t="n">
        <v>0</v>
      </c>
      <c r="J1320" s="7" t="s">
        <v>106</v>
      </c>
      <c r="K1320" s="10" t="n">
        <f aca="false">IF(I1320="","",IF(J1320="sq ft",ROUND(I1320*0.092903,0),I1320))</f>
        <v>0</v>
      </c>
      <c r="L1320" s="13" t="n">
        <v>40859</v>
      </c>
      <c r="M1320" s="14" t="n">
        <f aca="false">IF(OR(H1320="",L1320=""),"",ROUND((H1320-L1320)/30.44,1))</f>
        <v>11.1</v>
      </c>
      <c r="N1320" s="7" t="str">
        <f aca="false">IF(AND(E1320&lt;&gt;"v2008",ISERROR(SEARCH("Villa",B1320))),"Commercial-scale","Residential unit")</f>
        <v>Residential unit</v>
      </c>
      <c r="O1320" s="7" t="s">
        <v>54</v>
      </c>
    </row>
    <row r="1321" customFormat="false" ht="15" hidden="false" customHeight="false" outlineLevel="0" collapsed="false">
      <c r="A1321" s="7" t="n">
        <v>10893130</v>
      </c>
      <c r="B1321" s="7" t="s">
        <v>498</v>
      </c>
      <c r="C1321" s="7" t="s">
        <v>54</v>
      </c>
      <c r="D1321" s="7" t="s">
        <v>93</v>
      </c>
      <c r="E1321" s="7" t="s">
        <v>467</v>
      </c>
      <c r="F1321" s="7" t="s">
        <v>49</v>
      </c>
      <c r="G1321" s="7"/>
      <c r="H1321" s="13" t="n">
        <v>41198</v>
      </c>
      <c r="I1321" s="10" t="n">
        <v>0</v>
      </c>
      <c r="J1321" s="7" t="s">
        <v>106</v>
      </c>
      <c r="K1321" s="10" t="n">
        <f aca="false">IF(I1321="","",IF(J1321="sq ft",ROUND(I1321*0.092903,0),I1321))</f>
        <v>0</v>
      </c>
      <c r="L1321" s="13" t="n">
        <v>40859</v>
      </c>
      <c r="M1321" s="14" t="n">
        <f aca="false">IF(OR(H1321="",L1321=""),"",ROUND((H1321-L1321)/30.44,1))</f>
        <v>11.1</v>
      </c>
      <c r="N1321" s="7" t="str">
        <f aca="false">IF(AND(E1321&lt;&gt;"v2008",ISERROR(SEARCH("Villa",B1321))),"Commercial-scale","Residential unit")</f>
        <v>Residential unit</v>
      </c>
      <c r="O1321" s="7" t="s">
        <v>54</v>
      </c>
    </row>
    <row r="1322" customFormat="false" ht="15" hidden="false" customHeight="false" outlineLevel="0" collapsed="false">
      <c r="A1322" s="7" t="n">
        <v>10893084</v>
      </c>
      <c r="B1322" s="7" t="s">
        <v>498</v>
      </c>
      <c r="C1322" s="7" t="s">
        <v>54</v>
      </c>
      <c r="D1322" s="7" t="s">
        <v>93</v>
      </c>
      <c r="E1322" s="7" t="s">
        <v>467</v>
      </c>
      <c r="F1322" s="7" t="s">
        <v>49</v>
      </c>
      <c r="G1322" s="7"/>
      <c r="H1322" s="13" t="n">
        <v>41198</v>
      </c>
      <c r="I1322" s="10" t="n">
        <v>0</v>
      </c>
      <c r="J1322" s="7" t="s">
        <v>106</v>
      </c>
      <c r="K1322" s="10" t="n">
        <f aca="false">IF(I1322="","",IF(J1322="sq ft",ROUND(I1322*0.092903,0),I1322))</f>
        <v>0</v>
      </c>
      <c r="L1322" s="13" t="n">
        <v>40859</v>
      </c>
      <c r="M1322" s="14" t="n">
        <f aca="false">IF(OR(H1322="",L1322=""),"",ROUND((H1322-L1322)/30.44,1))</f>
        <v>11.1</v>
      </c>
      <c r="N1322" s="7" t="str">
        <f aca="false">IF(AND(E1322&lt;&gt;"v2008",ISERROR(SEARCH("Villa",B1322))),"Commercial-scale","Residential unit")</f>
        <v>Residential unit</v>
      </c>
      <c r="O1322" s="7" t="s">
        <v>54</v>
      </c>
    </row>
    <row r="1323" customFormat="false" ht="15" hidden="false" customHeight="false" outlineLevel="0" collapsed="false">
      <c r="A1323" s="7" t="n">
        <v>10893102</v>
      </c>
      <c r="B1323" s="7" t="s">
        <v>498</v>
      </c>
      <c r="C1323" s="7" t="s">
        <v>54</v>
      </c>
      <c r="D1323" s="7" t="s">
        <v>93</v>
      </c>
      <c r="E1323" s="7" t="s">
        <v>467</v>
      </c>
      <c r="F1323" s="7" t="s">
        <v>49</v>
      </c>
      <c r="G1323" s="7"/>
      <c r="H1323" s="13" t="n">
        <v>41198</v>
      </c>
      <c r="I1323" s="10" t="n">
        <v>0</v>
      </c>
      <c r="J1323" s="7" t="s">
        <v>106</v>
      </c>
      <c r="K1323" s="10" t="n">
        <f aca="false">IF(I1323="","",IF(J1323="sq ft",ROUND(I1323*0.092903,0),I1323))</f>
        <v>0</v>
      </c>
      <c r="L1323" s="13" t="n">
        <v>40859</v>
      </c>
      <c r="M1323" s="14" t="n">
        <f aca="false">IF(OR(H1323="",L1323=""),"",ROUND((H1323-L1323)/30.44,1))</f>
        <v>11.1</v>
      </c>
      <c r="N1323" s="7" t="str">
        <f aca="false">IF(AND(E1323&lt;&gt;"v2008",ISERROR(SEARCH("Villa",B1323))),"Commercial-scale","Residential unit")</f>
        <v>Residential unit</v>
      </c>
      <c r="O1323" s="7" t="s">
        <v>54</v>
      </c>
    </row>
    <row r="1324" customFormat="false" ht="15" hidden="false" customHeight="false" outlineLevel="0" collapsed="false">
      <c r="A1324" s="7" t="n">
        <v>10893093</v>
      </c>
      <c r="B1324" s="7" t="s">
        <v>498</v>
      </c>
      <c r="C1324" s="7" t="s">
        <v>54</v>
      </c>
      <c r="D1324" s="7" t="s">
        <v>93</v>
      </c>
      <c r="E1324" s="7" t="s">
        <v>467</v>
      </c>
      <c r="F1324" s="7" t="s">
        <v>49</v>
      </c>
      <c r="G1324" s="7"/>
      <c r="H1324" s="13" t="n">
        <v>41198</v>
      </c>
      <c r="I1324" s="10" t="n">
        <v>0</v>
      </c>
      <c r="J1324" s="7" t="s">
        <v>106</v>
      </c>
      <c r="K1324" s="10" t="n">
        <f aca="false">IF(I1324="","",IF(J1324="sq ft",ROUND(I1324*0.092903,0),I1324))</f>
        <v>0</v>
      </c>
      <c r="L1324" s="13" t="n">
        <v>40859</v>
      </c>
      <c r="M1324" s="14" t="n">
        <f aca="false">IF(OR(H1324="",L1324=""),"",ROUND((H1324-L1324)/30.44,1))</f>
        <v>11.1</v>
      </c>
      <c r="N1324" s="7" t="str">
        <f aca="false">IF(AND(E1324&lt;&gt;"v2008",ISERROR(SEARCH("Villa",B1324))),"Commercial-scale","Residential unit")</f>
        <v>Residential unit</v>
      </c>
      <c r="O1324" s="7" t="s">
        <v>54</v>
      </c>
    </row>
    <row r="1325" customFormat="false" ht="15" hidden="false" customHeight="false" outlineLevel="0" collapsed="false">
      <c r="A1325" s="7" t="n">
        <v>10893094</v>
      </c>
      <c r="B1325" s="7" t="s">
        <v>498</v>
      </c>
      <c r="C1325" s="7" t="s">
        <v>54</v>
      </c>
      <c r="D1325" s="7" t="s">
        <v>93</v>
      </c>
      <c r="E1325" s="7" t="s">
        <v>467</v>
      </c>
      <c r="F1325" s="7" t="s">
        <v>49</v>
      </c>
      <c r="G1325" s="7"/>
      <c r="H1325" s="13" t="n">
        <v>41198</v>
      </c>
      <c r="I1325" s="10" t="n">
        <v>0</v>
      </c>
      <c r="J1325" s="7" t="s">
        <v>106</v>
      </c>
      <c r="K1325" s="10" t="n">
        <f aca="false">IF(I1325="","",IF(J1325="sq ft",ROUND(I1325*0.092903,0),I1325))</f>
        <v>0</v>
      </c>
      <c r="L1325" s="13" t="n">
        <v>40859</v>
      </c>
      <c r="M1325" s="14" t="n">
        <f aca="false">IF(OR(H1325="",L1325=""),"",ROUND((H1325-L1325)/30.44,1))</f>
        <v>11.1</v>
      </c>
      <c r="N1325" s="7" t="str">
        <f aca="false">IF(AND(E1325&lt;&gt;"v2008",ISERROR(SEARCH("Villa",B1325))),"Commercial-scale","Residential unit")</f>
        <v>Residential unit</v>
      </c>
      <c r="O1325" s="7" t="s">
        <v>54</v>
      </c>
    </row>
    <row r="1326" customFormat="false" ht="15" hidden="false" customHeight="false" outlineLevel="0" collapsed="false">
      <c r="A1326" s="7" t="n">
        <v>10893099</v>
      </c>
      <c r="B1326" s="7" t="s">
        <v>498</v>
      </c>
      <c r="C1326" s="7" t="s">
        <v>54</v>
      </c>
      <c r="D1326" s="7" t="s">
        <v>93</v>
      </c>
      <c r="E1326" s="7" t="s">
        <v>467</v>
      </c>
      <c r="F1326" s="7" t="s">
        <v>49</v>
      </c>
      <c r="G1326" s="7"/>
      <c r="H1326" s="13" t="n">
        <v>41198</v>
      </c>
      <c r="I1326" s="10" t="n">
        <v>0</v>
      </c>
      <c r="J1326" s="7" t="s">
        <v>106</v>
      </c>
      <c r="K1326" s="10" t="n">
        <f aca="false">IF(I1326="","",IF(J1326="sq ft",ROUND(I1326*0.092903,0),I1326))</f>
        <v>0</v>
      </c>
      <c r="L1326" s="13" t="n">
        <v>40859</v>
      </c>
      <c r="M1326" s="14" t="n">
        <f aca="false">IF(OR(H1326="",L1326=""),"",ROUND((H1326-L1326)/30.44,1))</f>
        <v>11.1</v>
      </c>
      <c r="N1326" s="7" t="str">
        <f aca="false">IF(AND(E1326&lt;&gt;"v2008",ISERROR(SEARCH("Villa",B1326))),"Commercial-scale","Residential unit")</f>
        <v>Residential unit</v>
      </c>
      <c r="O1326" s="7" t="s">
        <v>54</v>
      </c>
    </row>
    <row r="1327" customFormat="false" ht="15" hidden="false" customHeight="false" outlineLevel="0" collapsed="false">
      <c r="A1327" s="7" t="n">
        <v>10893125</v>
      </c>
      <c r="B1327" s="7" t="s">
        <v>498</v>
      </c>
      <c r="C1327" s="7" t="s">
        <v>54</v>
      </c>
      <c r="D1327" s="7" t="s">
        <v>93</v>
      </c>
      <c r="E1327" s="7" t="s">
        <v>467</v>
      </c>
      <c r="F1327" s="7" t="s">
        <v>49</v>
      </c>
      <c r="G1327" s="7"/>
      <c r="H1327" s="13" t="n">
        <v>41198</v>
      </c>
      <c r="I1327" s="10" t="n">
        <v>0</v>
      </c>
      <c r="J1327" s="7" t="s">
        <v>106</v>
      </c>
      <c r="K1327" s="10" t="n">
        <f aca="false">IF(I1327="","",IF(J1327="sq ft",ROUND(I1327*0.092903,0),I1327))</f>
        <v>0</v>
      </c>
      <c r="L1327" s="13" t="n">
        <v>40859</v>
      </c>
      <c r="M1327" s="14" t="n">
        <f aca="false">IF(OR(H1327="",L1327=""),"",ROUND((H1327-L1327)/30.44,1))</f>
        <v>11.1</v>
      </c>
      <c r="N1327" s="7" t="str">
        <f aca="false">IF(AND(E1327&lt;&gt;"v2008",ISERROR(SEARCH("Villa",B1327))),"Commercial-scale","Residential unit")</f>
        <v>Residential unit</v>
      </c>
      <c r="O1327" s="7" t="s">
        <v>54</v>
      </c>
    </row>
    <row r="1328" customFormat="false" ht="15" hidden="false" customHeight="false" outlineLevel="0" collapsed="false">
      <c r="A1328" s="7" t="n">
        <v>10893112</v>
      </c>
      <c r="B1328" s="7" t="s">
        <v>498</v>
      </c>
      <c r="C1328" s="7" t="s">
        <v>54</v>
      </c>
      <c r="D1328" s="7" t="s">
        <v>93</v>
      </c>
      <c r="E1328" s="7" t="s">
        <v>467</v>
      </c>
      <c r="F1328" s="7" t="s">
        <v>49</v>
      </c>
      <c r="G1328" s="7"/>
      <c r="H1328" s="13" t="n">
        <v>41198</v>
      </c>
      <c r="I1328" s="10" t="n">
        <v>0</v>
      </c>
      <c r="J1328" s="7" t="s">
        <v>106</v>
      </c>
      <c r="K1328" s="10" t="n">
        <f aca="false">IF(I1328="","",IF(J1328="sq ft",ROUND(I1328*0.092903,0),I1328))</f>
        <v>0</v>
      </c>
      <c r="L1328" s="13" t="n">
        <v>40859</v>
      </c>
      <c r="M1328" s="14" t="n">
        <f aca="false">IF(OR(H1328="",L1328=""),"",ROUND((H1328-L1328)/30.44,1))</f>
        <v>11.1</v>
      </c>
      <c r="N1328" s="7" t="str">
        <f aca="false">IF(AND(E1328&lt;&gt;"v2008",ISERROR(SEARCH("Villa",B1328))),"Commercial-scale","Residential unit")</f>
        <v>Residential unit</v>
      </c>
      <c r="O1328" s="7" t="s">
        <v>54</v>
      </c>
    </row>
    <row r="1329" customFormat="false" ht="15" hidden="false" customHeight="false" outlineLevel="0" collapsed="false">
      <c r="A1329" s="7" t="n">
        <v>10893118</v>
      </c>
      <c r="B1329" s="7" t="s">
        <v>498</v>
      </c>
      <c r="C1329" s="7" t="s">
        <v>54</v>
      </c>
      <c r="D1329" s="7" t="s">
        <v>93</v>
      </c>
      <c r="E1329" s="7" t="s">
        <v>467</v>
      </c>
      <c r="F1329" s="7" t="s">
        <v>49</v>
      </c>
      <c r="G1329" s="7"/>
      <c r="H1329" s="13" t="n">
        <v>41198</v>
      </c>
      <c r="I1329" s="10" t="n">
        <v>0</v>
      </c>
      <c r="J1329" s="7" t="s">
        <v>106</v>
      </c>
      <c r="K1329" s="10" t="n">
        <f aca="false">IF(I1329="","",IF(J1329="sq ft",ROUND(I1329*0.092903,0),I1329))</f>
        <v>0</v>
      </c>
      <c r="L1329" s="13" t="n">
        <v>40859</v>
      </c>
      <c r="M1329" s="14" t="n">
        <f aca="false">IF(OR(H1329="",L1329=""),"",ROUND((H1329-L1329)/30.44,1))</f>
        <v>11.1</v>
      </c>
      <c r="N1329" s="7" t="str">
        <f aca="false">IF(AND(E1329&lt;&gt;"v2008",ISERROR(SEARCH("Villa",B1329))),"Commercial-scale","Residential unit")</f>
        <v>Residential unit</v>
      </c>
      <c r="O1329" s="7" t="s">
        <v>54</v>
      </c>
    </row>
    <row r="1330" customFormat="false" ht="15" hidden="false" customHeight="false" outlineLevel="0" collapsed="false">
      <c r="A1330" s="7" t="n">
        <v>10893128</v>
      </c>
      <c r="B1330" s="7" t="s">
        <v>498</v>
      </c>
      <c r="C1330" s="7" t="s">
        <v>54</v>
      </c>
      <c r="D1330" s="7" t="s">
        <v>93</v>
      </c>
      <c r="E1330" s="7" t="s">
        <v>467</v>
      </c>
      <c r="F1330" s="7" t="s">
        <v>49</v>
      </c>
      <c r="G1330" s="7"/>
      <c r="H1330" s="13" t="n">
        <v>41198</v>
      </c>
      <c r="I1330" s="10" t="n">
        <v>0</v>
      </c>
      <c r="J1330" s="7" t="s">
        <v>106</v>
      </c>
      <c r="K1330" s="10" t="n">
        <f aca="false">IF(I1330="","",IF(J1330="sq ft",ROUND(I1330*0.092903,0),I1330))</f>
        <v>0</v>
      </c>
      <c r="L1330" s="13" t="n">
        <v>40859</v>
      </c>
      <c r="M1330" s="14" t="n">
        <f aca="false">IF(OR(H1330="",L1330=""),"",ROUND((H1330-L1330)/30.44,1))</f>
        <v>11.1</v>
      </c>
      <c r="N1330" s="7" t="str">
        <f aca="false">IF(AND(E1330&lt;&gt;"v2008",ISERROR(SEARCH("Villa",B1330))),"Commercial-scale","Residential unit")</f>
        <v>Residential unit</v>
      </c>
      <c r="O1330" s="7" t="s">
        <v>54</v>
      </c>
    </row>
    <row r="1331" customFormat="false" ht="15" hidden="false" customHeight="false" outlineLevel="0" collapsed="false">
      <c r="A1331" s="7" t="n">
        <v>10893081</v>
      </c>
      <c r="B1331" s="7" t="s">
        <v>498</v>
      </c>
      <c r="C1331" s="7" t="s">
        <v>54</v>
      </c>
      <c r="D1331" s="7" t="s">
        <v>93</v>
      </c>
      <c r="E1331" s="7" t="s">
        <v>467</v>
      </c>
      <c r="F1331" s="7" t="s">
        <v>49</v>
      </c>
      <c r="G1331" s="7"/>
      <c r="H1331" s="13" t="n">
        <v>41198</v>
      </c>
      <c r="I1331" s="10" t="n">
        <v>0</v>
      </c>
      <c r="J1331" s="7" t="s">
        <v>106</v>
      </c>
      <c r="K1331" s="10" t="n">
        <f aca="false">IF(I1331="","",IF(J1331="sq ft",ROUND(I1331*0.092903,0),I1331))</f>
        <v>0</v>
      </c>
      <c r="L1331" s="13" t="n">
        <v>40859</v>
      </c>
      <c r="M1331" s="14" t="n">
        <f aca="false">IF(OR(H1331="",L1331=""),"",ROUND((H1331-L1331)/30.44,1))</f>
        <v>11.1</v>
      </c>
      <c r="N1331" s="7" t="str">
        <f aca="false">IF(AND(E1331&lt;&gt;"v2008",ISERROR(SEARCH("Villa",B1331))),"Commercial-scale","Residential unit")</f>
        <v>Residential unit</v>
      </c>
      <c r="O1331" s="7" t="s">
        <v>54</v>
      </c>
    </row>
    <row r="1332" customFormat="false" ht="15" hidden="false" customHeight="false" outlineLevel="0" collapsed="false">
      <c r="A1332" s="7" t="n">
        <v>10893119</v>
      </c>
      <c r="B1332" s="7" t="s">
        <v>498</v>
      </c>
      <c r="C1332" s="7" t="s">
        <v>54</v>
      </c>
      <c r="D1332" s="7" t="s">
        <v>93</v>
      </c>
      <c r="E1332" s="7" t="s">
        <v>467</v>
      </c>
      <c r="F1332" s="7" t="s">
        <v>49</v>
      </c>
      <c r="G1332" s="7"/>
      <c r="H1332" s="13" t="n">
        <v>41198</v>
      </c>
      <c r="I1332" s="10" t="n">
        <v>0</v>
      </c>
      <c r="J1332" s="7" t="s">
        <v>106</v>
      </c>
      <c r="K1332" s="10" t="n">
        <f aca="false">IF(I1332="","",IF(J1332="sq ft",ROUND(I1332*0.092903,0),I1332))</f>
        <v>0</v>
      </c>
      <c r="L1332" s="13" t="n">
        <v>40859</v>
      </c>
      <c r="M1332" s="14" t="n">
        <f aca="false">IF(OR(H1332="",L1332=""),"",ROUND((H1332-L1332)/30.44,1))</f>
        <v>11.1</v>
      </c>
      <c r="N1332" s="7" t="str">
        <f aca="false">IF(AND(E1332&lt;&gt;"v2008",ISERROR(SEARCH("Villa",B1332))),"Commercial-scale","Residential unit")</f>
        <v>Residential unit</v>
      </c>
      <c r="O1332" s="7" t="s">
        <v>54</v>
      </c>
    </row>
    <row r="1333" customFormat="false" ht="15" hidden="false" customHeight="false" outlineLevel="0" collapsed="false">
      <c r="A1333" s="7" t="n">
        <v>10893101</v>
      </c>
      <c r="B1333" s="7" t="s">
        <v>498</v>
      </c>
      <c r="C1333" s="7" t="s">
        <v>54</v>
      </c>
      <c r="D1333" s="7" t="s">
        <v>93</v>
      </c>
      <c r="E1333" s="7" t="s">
        <v>467</v>
      </c>
      <c r="F1333" s="7" t="s">
        <v>49</v>
      </c>
      <c r="G1333" s="7"/>
      <c r="H1333" s="13" t="n">
        <v>41198</v>
      </c>
      <c r="I1333" s="10" t="n">
        <v>0</v>
      </c>
      <c r="J1333" s="7" t="s">
        <v>106</v>
      </c>
      <c r="K1333" s="10" t="n">
        <f aca="false">IF(I1333="","",IF(J1333="sq ft",ROUND(I1333*0.092903,0),I1333))</f>
        <v>0</v>
      </c>
      <c r="L1333" s="13" t="n">
        <v>40859</v>
      </c>
      <c r="M1333" s="14" t="n">
        <f aca="false">IF(OR(H1333="",L1333=""),"",ROUND((H1333-L1333)/30.44,1))</f>
        <v>11.1</v>
      </c>
      <c r="N1333" s="7" t="str">
        <f aca="false">IF(AND(E1333&lt;&gt;"v2008",ISERROR(SEARCH("Villa",B1333))),"Commercial-scale","Residential unit")</f>
        <v>Residential unit</v>
      </c>
      <c r="O1333" s="7" t="s">
        <v>54</v>
      </c>
    </row>
    <row r="1334" customFormat="false" ht="15" hidden="false" customHeight="false" outlineLevel="0" collapsed="false">
      <c r="A1334" s="7" t="n">
        <v>10893124</v>
      </c>
      <c r="B1334" s="7" t="s">
        <v>498</v>
      </c>
      <c r="C1334" s="7" t="s">
        <v>54</v>
      </c>
      <c r="D1334" s="7" t="s">
        <v>93</v>
      </c>
      <c r="E1334" s="7" t="s">
        <v>467</v>
      </c>
      <c r="F1334" s="7" t="s">
        <v>49</v>
      </c>
      <c r="G1334" s="7"/>
      <c r="H1334" s="13" t="n">
        <v>41198</v>
      </c>
      <c r="I1334" s="10" t="n">
        <v>0</v>
      </c>
      <c r="J1334" s="7" t="s">
        <v>106</v>
      </c>
      <c r="K1334" s="10" t="n">
        <f aca="false">IF(I1334="","",IF(J1334="sq ft",ROUND(I1334*0.092903,0),I1334))</f>
        <v>0</v>
      </c>
      <c r="L1334" s="13" t="n">
        <v>40859</v>
      </c>
      <c r="M1334" s="14" t="n">
        <f aca="false">IF(OR(H1334="",L1334=""),"",ROUND((H1334-L1334)/30.44,1))</f>
        <v>11.1</v>
      </c>
      <c r="N1334" s="7" t="str">
        <f aca="false">IF(AND(E1334&lt;&gt;"v2008",ISERROR(SEARCH("Villa",B1334))),"Commercial-scale","Residential unit")</f>
        <v>Residential unit</v>
      </c>
      <c r="O1334" s="7" t="s">
        <v>54</v>
      </c>
    </row>
    <row r="1335" customFormat="false" ht="15" hidden="false" customHeight="false" outlineLevel="0" collapsed="false">
      <c r="A1335" s="7" t="n">
        <v>10893126</v>
      </c>
      <c r="B1335" s="7" t="s">
        <v>498</v>
      </c>
      <c r="C1335" s="7" t="s">
        <v>54</v>
      </c>
      <c r="D1335" s="7" t="s">
        <v>93</v>
      </c>
      <c r="E1335" s="7" t="s">
        <v>467</v>
      </c>
      <c r="F1335" s="7" t="s">
        <v>49</v>
      </c>
      <c r="G1335" s="7"/>
      <c r="H1335" s="13" t="n">
        <v>41198</v>
      </c>
      <c r="I1335" s="10" t="n">
        <v>0</v>
      </c>
      <c r="J1335" s="7" t="s">
        <v>106</v>
      </c>
      <c r="K1335" s="10" t="n">
        <f aca="false">IF(I1335="","",IF(J1335="sq ft",ROUND(I1335*0.092903,0),I1335))</f>
        <v>0</v>
      </c>
      <c r="L1335" s="13" t="n">
        <v>40859</v>
      </c>
      <c r="M1335" s="14" t="n">
        <f aca="false">IF(OR(H1335="",L1335=""),"",ROUND((H1335-L1335)/30.44,1))</f>
        <v>11.1</v>
      </c>
      <c r="N1335" s="7" t="str">
        <f aca="false">IF(AND(E1335&lt;&gt;"v2008",ISERROR(SEARCH("Villa",B1335))),"Commercial-scale","Residential unit")</f>
        <v>Residential unit</v>
      </c>
      <c r="O1335" s="7" t="s">
        <v>54</v>
      </c>
    </row>
    <row r="1336" customFormat="false" ht="15" hidden="false" customHeight="false" outlineLevel="0" collapsed="false">
      <c r="A1336" s="7" t="n">
        <v>10893105</v>
      </c>
      <c r="B1336" s="7" t="s">
        <v>498</v>
      </c>
      <c r="C1336" s="7" t="s">
        <v>54</v>
      </c>
      <c r="D1336" s="7" t="s">
        <v>93</v>
      </c>
      <c r="E1336" s="7" t="s">
        <v>467</v>
      </c>
      <c r="F1336" s="7" t="s">
        <v>49</v>
      </c>
      <c r="G1336" s="7"/>
      <c r="H1336" s="13" t="n">
        <v>41198</v>
      </c>
      <c r="I1336" s="10" t="n">
        <v>0</v>
      </c>
      <c r="J1336" s="7" t="s">
        <v>106</v>
      </c>
      <c r="K1336" s="10" t="n">
        <f aca="false">IF(I1336="","",IF(J1336="sq ft",ROUND(I1336*0.092903,0),I1336))</f>
        <v>0</v>
      </c>
      <c r="L1336" s="13" t="n">
        <v>40859</v>
      </c>
      <c r="M1336" s="14" t="n">
        <f aca="false">IF(OR(H1336="",L1336=""),"",ROUND((H1336-L1336)/30.44,1))</f>
        <v>11.1</v>
      </c>
      <c r="N1336" s="7" t="str">
        <f aca="false">IF(AND(E1336&lt;&gt;"v2008",ISERROR(SEARCH("Villa",B1336))),"Commercial-scale","Residential unit")</f>
        <v>Residential unit</v>
      </c>
      <c r="O1336" s="7" t="s">
        <v>54</v>
      </c>
    </row>
    <row r="1337" customFormat="false" ht="15" hidden="false" customHeight="false" outlineLevel="0" collapsed="false">
      <c r="A1337" s="7" t="n">
        <v>10893080</v>
      </c>
      <c r="B1337" s="7" t="s">
        <v>498</v>
      </c>
      <c r="C1337" s="7" t="s">
        <v>54</v>
      </c>
      <c r="D1337" s="7" t="s">
        <v>93</v>
      </c>
      <c r="E1337" s="7" t="s">
        <v>467</v>
      </c>
      <c r="F1337" s="7" t="s">
        <v>49</v>
      </c>
      <c r="G1337" s="7"/>
      <c r="H1337" s="13" t="n">
        <v>41198</v>
      </c>
      <c r="I1337" s="10" t="n">
        <v>0</v>
      </c>
      <c r="J1337" s="7" t="s">
        <v>106</v>
      </c>
      <c r="K1337" s="10" t="n">
        <f aca="false">IF(I1337="","",IF(J1337="sq ft",ROUND(I1337*0.092903,0),I1337))</f>
        <v>0</v>
      </c>
      <c r="L1337" s="13" t="n">
        <v>40859</v>
      </c>
      <c r="M1337" s="14" t="n">
        <f aca="false">IF(OR(H1337="",L1337=""),"",ROUND((H1337-L1337)/30.44,1))</f>
        <v>11.1</v>
      </c>
      <c r="N1337" s="7" t="str">
        <f aca="false">IF(AND(E1337&lt;&gt;"v2008",ISERROR(SEARCH("Villa",B1337))),"Commercial-scale","Residential unit")</f>
        <v>Residential unit</v>
      </c>
      <c r="O1337" s="7" t="s">
        <v>54</v>
      </c>
    </row>
    <row r="1338" customFormat="false" ht="15" hidden="false" customHeight="false" outlineLevel="0" collapsed="false">
      <c r="A1338" s="7" t="n">
        <v>10893078</v>
      </c>
      <c r="B1338" s="7" t="s">
        <v>498</v>
      </c>
      <c r="C1338" s="7" t="s">
        <v>54</v>
      </c>
      <c r="D1338" s="7" t="s">
        <v>93</v>
      </c>
      <c r="E1338" s="7" t="s">
        <v>467</v>
      </c>
      <c r="F1338" s="7" t="s">
        <v>49</v>
      </c>
      <c r="G1338" s="7"/>
      <c r="H1338" s="13" t="n">
        <v>41198</v>
      </c>
      <c r="I1338" s="10" t="n">
        <v>0</v>
      </c>
      <c r="J1338" s="7" t="s">
        <v>106</v>
      </c>
      <c r="K1338" s="10" t="n">
        <f aca="false">IF(I1338="","",IF(J1338="sq ft",ROUND(I1338*0.092903,0),I1338))</f>
        <v>0</v>
      </c>
      <c r="L1338" s="13" t="n">
        <v>40859</v>
      </c>
      <c r="M1338" s="14" t="n">
        <f aca="false">IF(OR(H1338="",L1338=""),"",ROUND((H1338-L1338)/30.44,1))</f>
        <v>11.1</v>
      </c>
      <c r="N1338" s="7" t="str">
        <f aca="false">IF(AND(E1338&lt;&gt;"v2008",ISERROR(SEARCH("Villa",B1338))),"Commercial-scale","Residential unit")</f>
        <v>Residential unit</v>
      </c>
      <c r="O1338" s="7" t="s">
        <v>54</v>
      </c>
    </row>
    <row r="1339" customFormat="false" ht="15" hidden="false" customHeight="false" outlineLevel="0" collapsed="false">
      <c r="A1339" s="7" t="n">
        <v>10893100</v>
      </c>
      <c r="B1339" s="7" t="s">
        <v>498</v>
      </c>
      <c r="C1339" s="7" t="s">
        <v>54</v>
      </c>
      <c r="D1339" s="7" t="s">
        <v>93</v>
      </c>
      <c r="E1339" s="7" t="s">
        <v>467</v>
      </c>
      <c r="F1339" s="7" t="s">
        <v>49</v>
      </c>
      <c r="G1339" s="7"/>
      <c r="H1339" s="13" t="n">
        <v>41198</v>
      </c>
      <c r="I1339" s="10" t="n">
        <v>0</v>
      </c>
      <c r="J1339" s="7" t="s">
        <v>106</v>
      </c>
      <c r="K1339" s="10" t="n">
        <f aca="false">IF(I1339="","",IF(J1339="sq ft",ROUND(I1339*0.092903,0),I1339))</f>
        <v>0</v>
      </c>
      <c r="L1339" s="13" t="n">
        <v>40859</v>
      </c>
      <c r="M1339" s="14" t="n">
        <f aca="false">IF(OR(H1339="",L1339=""),"",ROUND((H1339-L1339)/30.44,1))</f>
        <v>11.1</v>
      </c>
      <c r="N1339" s="7" t="str">
        <f aca="false">IF(AND(E1339&lt;&gt;"v2008",ISERROR(SEARCH("Villa",B1339))),"Commercial-scale","Residential unit")</f>
        <v>Residential unit</v>
      </c>
      <c r="O1339" s="7" t="s">
        <v>54</v>
      </c>
    </row>
    <row r="1340" customFormat="false" ht="15" hidden="false" customHeight="false" outlineLevel="0" collapsed="false">
      <c r="A1340" s="7" t="n">
        <v>10893088</v>
      </c>
      <c r="B1340" s="7" t="s">
        <v>498</v>
      </c>
      <c r="C1340" s="7" t="s">
        <v>54</v>
      </c>
      <c r="D1340" s="7" t="s">
        <v>93</v>
      </c>
      <c r="E1340" s="7" t="s">
        <v>467</v>
      </c>
      <c r="F1340" s="7" t="s">
        <v>49</v>
      </c>
      <c r="G1340" s="7"/>
      <c r="H1340" s="13" t="n">
        <v>41198</v>
      </c>
      <c r="I1340" s="10" t="n">
        <v>0</v>
      </c>
      <c r="J1340" s="7" t="s">
        <v>106</v>
      </c>
      <c r="K1340" s="10" t="n">
        <f aca="false">IF(I1340="","",IF(J1340="sq ft",ROUND(I1340*0.092903,0),I1340))</f>
        <v>0</v>
      </c>
      <c r="L1340" s="13" t="n">
        <v>40859</v>
      </c>
      <c r="M1340" s="14" t="n">
        <f aca="false">IF(OR(H1340="",L1340=""),"",ROUND((H1340-L1340)/30.44,1))</f>
        <v>11.1</v>
      </c>
      <c r="N1340" s="7" t="str">
        <f aca="false">IF(AND(E1340&lt;&gt;"v2008",ISERROR(SEARCH("Villa",B1340))),"Commercial-scale","Residential unit")</f>
        <v>Residential unit</v>
      </c>
      <c r="O1340" s="7" t="s">
        <v>54</v>
      </c>
    </row>
    <row r="1341" customFormat="false" ht="15" hidden="false" customHeight="false" outlineLevel="0" collapsed="false">
      <c r="A1341" s="7" t="n">
        <v>10893087</v>
      </c>
      <c r="B1341" s="7" t="s">
        <v>498</v>
      </c>
      <c r="C1341" s="7" t="s">
        <v>54</v>
      </c>
      <c r="D1341" s="7" t="s">
        <v>93</v>
      </c>
      <c r="E1341" s="7" t="s">
        <v>467</v>
      </c>
      <c r="F1341" s="7" t="s">
        <v>49</v>
      </c>
      <c r="G1341" s="7"/>
      <c r="H1341" s="13" t="n">
        <v>41198</v>
      </c>
      <c r="I1341" s="10" t="n">
        <v>0</v>
      </c>
      <c r="J1341" s="7" t="s">
        <v>106</v>
      </c>
      <c r="K1341" s="10" t="n">
        <f aca="false">IF(I1341="","",IF(J1341="sq ft",ROUND(I1341*0.092903,0),I1341))</f>
        <v>0</v>
      </c>
      <c r="L1341" s="13" t="n">
        <v>40859</v>
      </c>
      <c r="M1341" s="14" t="n">
        <f aca="false">IF(OR(H1341="",L1341=""),"",ROUND((H1341-L1341)/30.44,1))</f>
        <v>11.1</v>
      </c>
      <c r="N1341" s="7" t="str">
        <f aca="false">IF(AND(E1341&lt;&gt;"v2008",ISERROR(SEARCH("Villa",B1341))),"Commercial-scale","Residential unit")</f>
        <v>Residential unit</v>
      </c>
      <c r="O1341" s="7" t="s">
        <v>54</v>
      </c>
    </row>
    <row r="1342" customFormat="false" ht="15" hidden="false" customHeight="false" outlineLevel="0" collapsed="false">
      <c r="A1342" s="7" t="n">
        <v>10893127</v>
      </c>
      <c r="B1342" s="7" t="s">
        <v>498</v>
      </c>
      <c r="C1342" s="7" t="s">
        <v>54</v>
      </c>
      <c r="D1342" s="7" t="s">
        <v>93</v>
      </c>
      <c r="E1342" s="7" t="s">
        <v>467</v>
      </c>
      <c r="F1342" s="7" t="s">
        <v>49</v>
      </c>
      <c r="G1342" s="7"/>
      <c r="H1342" s="13" t="n">
        <v>41198</v>
      </c>
      <c r="I1342" s="10" t="n">
        <v>0</v>
      </c>
      <c r="J1342" s="7" t="s">
        <v>106</v>
      </c>
      <c r="K1342" s="10" t="n">
        <f aca="false">IF(I1342="","",IF(J1342="sq ft",ROUND(I1342*0.092903,0),I1342))</f>
        <v>0</v>
      </c>
      <c r="L1342" s="13" t="n">
        <v>40859</v>
      </c>
      <c r="M1342" s="14" t="n">
        <f aca="false">IF(OR(H1342="",L1342=""),"",ROUND((H1342-L1342)/30.44,1))</f>
        <v>11.1</v>
      </c>
      <c r="N1342" s="7" t="str">
        <f aca="false">IF(AND(E1342&lt;&gt;"v2008",ISERROR(SEARCH("Villa",B1342))),"Commercial-scale","Residential unit")</f>
        <v>Residential unit</v>
      </c>
      <c r="O1342" s="7" t="s">
        <v>54</v>
      </c>
    </row>
    <row r="1343" customFormat="false" ht="15" hidden="false" customHeight="false" outlineLevel="0" collapsed="false">
      <c r="A1343" s="7" t="n">
        <v>10893132</v>
      </c>
      <c r="B1343" s="7" t="s">
        <v>498</v>
      </c>
      <c r="C1343" s="7" t="s">
        <v>54</v>
      </c>
      <c r="D1343" s="7" t="s">
        <v>93</v>
      </c>
      <c r="E1343" s="7" t="s">
        <v>467</v>
      </c>
      <c r="F1343" s="7" t="s">
        <v>49</v>
      </c>
      <c r="G1343" s="7"/>
      <c r="H1343" s="13" t="n">
        <v>41198</v>
      </c>
      <c r="I1343" s="10" t="n">
        <v>0</v>
      </c>
      <c r="J1343" s="7" t="s">
        <v>106</v>
      </c>
      <c r="K1343" s="10" t="n">
        <f aca="false">IF(I1343="","",IF(J1343="sq ft",ROUND(I1343*0.092903,0),I1343))</f>
        <v>0</v>
      </c>
      <c r="L1343" s="13" t="n">
        <v>40859</v>
      </c>
      <c r="M1343" s="14" t="n">
        <f aca="false">IF(OR(H1343="",L1343=""),"",ROUND((H1343-L1343)/30.44,1))</f>
        <v>11.1</v>
      </c>
      <c r="N1343" s="7" t="str">
        <f aca="false">IF(AND(E1343&lt;&gt;"v2008",ISERROR(SEARCH("Villa",B1343))),"Commercial-scale","Residential unit")</f>
        <v>Residential unit</v>
      </c>
      <c r="O1343" s="7" t="s">
        <v>54</v>
      </c>
    </row>
    <row r="1344" customFormat="false" ht="15" hidden="false" customHeight="false" outlineLevel="0" collapsed="false">
      <c r="A1344" s="7" t="n">
        <v>10893082</v>
      </c>
      <c r="B1344" s="7" t="s">
        <v>498</v>
      </c>
      <c r="C1344" s="7" t="s">
        <v>54</v>
      </c>
      <c r="D1344" s="7" t="s">
        <v>93</v>
      </c>
      <c r="E1344" s="7" t="s">
        <v>467</v>
      </c>
      <c r="F1344" s="7" t="s">
        <v>49</v>
      </c>
      <c r="G1344" s="7"/>
      <c r="H1344" s="13" t="n">
        <v>41198</v>
      </c>
      <c r="I1344" s="10" t="n">
        <v>0</v>
      </c>
      <c r="J1344" s="7" t="s">
        <v>106</v>
      </c>
      <c r="K1344" s="10" t="n">
        <f aca="false">IF(I1344="","",IF(J1344="sq ft",ROUND(I1344*0.092903,0),I1344))</f>
        <v>0</v>
      </c>
      <c r="L1344" s="13" t="n">
        <v>40859</v>
      </c>
      <c r="M1344" s="14" t="n">
        <f aca="false">IF(OR(H1344="",L1344=""),"",ROUND((H1344-L1344)/30.44,1))</f>
        <v>11.1</v>
      </c>
      <c r="N1344" s="7" t="str">
        <f aca="false">IF(AND(E1344&lt;&gt;"v2008",ISERROR(SEARCH("Villa",B1344))),"Commercial-scale","Residential unit")</f>
        <v>Residential unit</v>
      </c>
      <c r="O1344" s="7" t="s">
        <v>54</v>
      </c>
    </row>
    <row r="1345" customFormat="false" ht="15" hidden="false" customHeight="false" outlineLevel="0" collapsed="false">
      <c r="A1345" s="7" t="n">
        <v>10893114</v>
      </c>
      <c r="B1345" s="7" t="s">
        <v>498</v>
      </c>
      <c r="C1345" s="7" t="s">
        <v>54</v>
      </c>
      <c r="D1345" s="7" t="s">
        <v>93</v>
      </c>
      <c r="E1345" s="7" t="s">
        <v>467</v>
      </c>
      <c r="F1345" s="7" t="s">
        <v>49</v>
      </c>
      <c r="G1345" s="7"/>
      <c r="H1345" s="13" t="n">
        <v>41198</v>
      </c>
      <c r="I1345" s="10" t="n">
        <v>0</v>
      </c>
      <c r="J1345" s="7" t="s">
        <v>106</v>
      </c>
      <c r="K1345" s="10" t="n">
        <f aca="false">IF(I1345="","",IF(J1345="sq ft",ROUND(I1345*0.092903,0),I1345))</f>
        <v>0</v>
      </c>
      <c r="L1345" s="13" t="n">
        <v>40859</v>
      </c>
      <c r="M1345" s="14" t="n">
        <f aca="false">IF(OR(H1345="",L1345=""),"",ROUND((H1345-L1345)/30.44,1))</f>
        <v>11.1</v>
      </c>
      <c r="N1345" s="7" t="str">
        <f aca="false">IF(AND(E1345&lt;&gt;"v2008",ISERROR(SEARCH("Villa",B1345))),"Commercial-scale","Residential unit")</f>
        <v>Residential unit</v>
      </c>
      <c r="O1345" s="7" t="s">
        <v>54</v>
      </c>
    </row>
    <row r="1346" customFormat="false" ht="15" hidden="false" customHeight="false" outlineLevel="0" collapsed="false">
      <c r="A1346" s="7" t="n">
        <v>10893090</v>
      </c>
      <c r="B1346" s="7" t="s">
        <v>498</v>
      </c>
      <c r="C1346" s="7" t="s">
        <v>54</v>
      </c>
      <c r="D1346" s="7" t="s">
        <v>93</v>
      </c>
      <c r="E1346" s="7" t="s">
        <v>467</v>
      </c>
      <c r="F1346" s="7" t="s">
        <v>49</v>
      </c>
      <c r="G1346" s="7"/>
      <c r="H1346" s="13" t="n">
        <v>41198</v>
      </c>
      <c r="I1346" s="10" t="n">
        <v>0</v>
      </c>
      <c r="J1346" s="7" t="s">
        <v>106</v>
      </c>
      <c r="K1346" s="10" t="n">
        <f aca="false">IF(I1346="","",IF(J1346="sq ft",ROUND(I1346*0.092903,0),I1346))</f>
        <v>0</v>
      </c>
      <c r="L1346" s="13" t="n">
        <v>40859</v>
      </c>
      <c r="M1346" s="14" t="n">
        <f aca="false">IF(OR(H1346="",L1346=""),"",ROUND((H1346-L1346)/30.44,1))</f>
        <v>11.1</v>
      </c>
      <c r="N1346" s="7" t="str">
        <f aca="false">IF(AND(E1346&lt;&gt;"v2008",ISERROR(SEARCH("Villa",B1346))),"Commercial-scale","Residential unit")</f>
        <v>Residential unit</v>
      </c>
      <c r="O1346" s="7" t="s">
        <v>54</v>
      </c>
    </row>
    <row r="1347" customFormat="false" ht="15" hidden="false" customHeight="false" outlineLevel="0" collapsed="false">
      <c r="A1347" s="7" t="n">
        <v>10893095</v>
      </c>
      <c r="B1347" s="7" t="s">
        <v>498</v>
      </c>
      <c r="C1347" s="7" t="s">
        <v>54</v>
      </c>
      <c r="D1347" s="7" t="s">
        <v>93</v>
      </c>
      <c r="E1347" s="7" t="s">
        <v>467</v>
      </c>
      <c r="F1347" s="7" t="s">
        <v>49</v>
      </c>
      <c r="G1347" s="7"/>
      <c r="H1347" s="13" t="n">
        <v>41198</v>
      </c>
      <c r="I1347" s="10" t="n">
        <v>0</v>
      </c>
      <c r="J1347" s="7" t="s">
        <v>106</v>
      </c>
      <c r="K1347" s="10" t="n">
        <f aca="false">IF(I1347="","",IF(J1347="sq ft",ROUND(I1347*0.092903,0),I1347))</f>
        <v>0</v>
      </c>
      <c r="L1347" s="13" t="n">
        <v>40859</v>
      </c>
      <c r="M1347" s="14" t="n">
        <f aca="false">IF(OR(H1347="",L1347=""),"",ROUND((H1347-L1347)/30.44,1))</f>
        <v>11.1</v>
      </c>
      <c r="N1347" s="7" t="str">
        <f aca="false">IF(AND(E1347&lt;&gt;"v2008",ISERROR(SEARCH("Villa",B1347))),"Commercial-scale","Residential unit")</f>
        <v>Residential unit</v>
      </c>
      <c r="O1347" s="7" t="s">
        <v>54</v>
      </c>
    </row>
    <row r="1348" customFormat="false" ht="15" hidden="false" customHeight="false" outlineLevel="0" collapsed="false">
      <c r="A1348" s="7" t="n">
        <v>10893103</v>
      </c>
      <c r="B1348" s="7" t="s">
        <v>498</v>
      </c>
      <c r="C1348" s="7" t="s">
        <v>54</v>
      </c>
      <c r="D1348" s="7" t="s">
        <v>93</v>
      </c>
      <c r="E1348" s="7" t="s">
        <v>467</v>
      </c>
      <c r="F1348" s="7" t="s">
        <v>49</v>
      </c>
      <c r="G1348" s="7"/>
      <c r="H1348" s="13" t="n">
        <v>41198</v>
      </c>
      <c r="I1348" s="10" t="n">
        <v>0</v>
      </c>
      <c r="J1348" s="7" t="s">
        <v>106</v>
      </c>
      <c r="K1348" s="10" t="n">
        <f aca="false">IF(I1348="","",IF(J1348="sq ft",ROUND(I1348*0.092903,0),I1348))</f>
        <v>0</v>
      </c>
      <c r="L1348" s="13" t="n">
        <v>40859</v>
      </c>
      <c r="M1348" s="14" t="n">
        <f aca="false">IF(OR(H1348="",L1348=""),"",ROUND((H1348-L1348)/30.44,1))</f>
        <v>11.1</v>
      </c>
      <c r="N1348" s="7" t="str">
        <f aca="false">IF(AND(E1348&lt;&gt;"v2008",ISERROR(SEARCH("Villa",B1348))),"Commercial-scale","Residential unit")</f>
        <v>Residential unit</v>
      </c>
      <c r="O1348" s="7" t="s">
        <v>54</v>
      </c>
    </row>
    <row r="1349" customFormat="false" ht="15" hidden="false" customHeight="false" outlineLevel="0" collapsed="false">
      <c r="A1349" s="7" t="n">
        <v>10893096</v>
      </c>
      <c r="B1349" s="7" t="s">
        <v>498</v>
      </c>
      <c r="C1349" s="7" t="s">
        <v>54</v>
      </c>
      <c r="D1349" s="7" t="s">
        <v>93</v>
      </c>
      <c r="E1349" s="7" t="s">
        <v>467</v>
      </c>
      <c r="F1349" s="7" t="s">
        <v>49</v>
      </c>
      <c r="G1349" s="7"/>
      <c r="H1349" s="13" t="n">
        <v>41198</v>
      </c>
      <c r="I1349" s="10" t="n">
        <v>0</v>
      </c>
      <c r="J1349" s="7" t="s">
        <v>106</v>
      </c>
      <c r="K1349" s="10" t="n">
        <f aca="false">IF(I1349="","",IF(J1349="sq ft",ROUND(I1349*0.092903,0),I1349))</f>
        <v>0</v>
      </c>
      <c r="L1349" s="13" t="n">
        <v>40859</v>
      </c>
      <c r="M1349" s="14" t="n">
        <f aca="false">IF(OR(H1349="",L1349=""),"",ROUND((H1349-L1349)/30.44,1))</f>
        <v>11.1</v>
      </c>
      <c r="N1349" s="7" t="str">
        <f aca="false">IF(AND(E1349&lt;&gt;"v2008",ISERROR(SEARCH("Villa",B1349))),"Commercial-scale","Residential unit")</f>
        <v>Residential unit</v>
      </c>
      <c r="O1349" s="7" t="s">
        <v>54</v>
      </c>
    </row>
    <row r="1350" customFormat="false" ht="15" hidden="false" customHeight="false" outlineLevel="0" collapsed="false">
      <c r="A1350" s="7" t="n">
        <v>10893097</v>
      </c>
      <c r="B1350" s="7" t="s">
        <v>498</v>
      </c>
      <c r="C1350" s="7" t="s">
        <v>54</v>
      </c>
      <c r="D1350" s="7" t="s">
        <v>93</v>
      </c>
      <c r="E1350" s="7" t="s">
        <v>467</v>
      </c>
      <c r="F1350" s="7" t="s">
        <v>49</v>
      </c>
      <c r="G1350" s="7"/>
      <c r="H1350" s="13" t="n">
        <v>41198</v>
      </c>
      <c r="I1350" s="10" t="n">
        <v>0</v>
      </c>
      <c r="J1350" s="7" t="s">
        <v>106</v>
      </c>
      <c r="K1350" s="10" t="n">
        <f aca="false">IF(I1350="","",IF(J1350="sq ft",ROUND(I1350*0.092903,0),I1350))</f>
        <v>0</v>
      </c>
      <c r="L1350" s="13" t="n">
        <v>40859</v>
      </c>
      <c r="M1350" s="14" t="n">
        <f aca="false">IF(OR(H1350="",L1350=""),"",ROUND((H1350-L1350)/30.44,1))</f>
        <v>11.1</v>
      </c>
      <c r="N1350" s="7" t="str">
        <f aca="false">IF(AND(E1350&lt;&gt;"v2008",ISERROR(SEARCH("Villa",B1350))),"Commercial-scale","Residential unit")</f>
        <v>Residential unit</v>
      </c>
      <c r="O1350" s="7" t="s">
        <v>54</v>
      </c>
    </row>
    <row r="1351" customFormat="false" ht="15" hidden="false" customHeight="false" outlineLevel="0" collapsed="false">
      <c r="A1351" s="7" t="n">
        <v>10893092</v>
      </c>
      <c r="B1351" s="7" t="s">
        <v>498</v>
      </c>
      <c r="C1351" s="7" t="s">
        <v>54</v>
      </c>
      <c r="D1351" s="7" t="s">
        <v>93</v>
      </c>
      <c r="E1351" s="7" t="s">
        <v>467</v>
      </c>
      <c r="F1351" s="7" t="s">
        <v>49</v>
      </c>
      <c r="G1351" s="7"/>
      <c r="H1351" s="13" t="n">
        <v>41198</v>
      </c>
      <c r="I1351" s="10" t="n">
        <v>0</v>
      </c>
      <c r="J1351" s="7" t="s">
        <v>106</v>
      </c>
      <c r="K1351" s="10" t="n">
        <f aca="false">IF(I1351="","",IF(J1351="sq ft",ROUND(I1351*0.092903,0),I1351))</f>
        <v>0</v>
      </c>
      <c r="L1351" s="13" t="n">
        <v>40859</v>
      </c>
      <c r="M1351" s="14" t="n">
        <f aca="false">IF(OR(H1351="",L1351=""),"",ROUND((H1351-L1351)/30.44,1))</f>
        <v>11.1</v>
      </c>
      <c r="N1351" s="7" t="str">
        <f aca="false">IF(AND(E1351&lt;&gt;"v2008",ISERROR(SEARCH("Villa",B1351))),"Commercial-scale","Residential unit")</f>
        <v>Residential unit</v>
      </c>
      <c r="O1351" s="7" t="s">
        <v>54</v>
      </c>
    </row>
    <row r="1352" customFormat="false" ht="15" hidden="false" customHeight="false" outlineLevel="0" collapsed="false">
      <c r="A1352" s="7" t="n">
        <v>1000012010</v>
      </c>
      <c r="B1352" s="7" t="s">
        <v>500</v>
      </c>
      <c r="C1352" s="7" t="s">
        <v>54</v>
      </c>
      <c r="D1352" s="7" t="s">
        <v>93</v>
      </c>
      <c r="E1352" s="7" t="s">
        <v>129</v>
      </c>
      <c r="F1352" s="7" t="s">
        <v>51</v>
      </c>
      <c r="G1352" s="7" t="n">
        <v>47</v>
      </c>
      <c r="H1352" s="13" t="n">
        <v>41147</v>
      </c>
      <c r="I1352" s="10" t="n">
        <v>140510</v>
      </c>
      <c r="J1352" s="7" t="s">
        <v>106</v>
      </c>
      <c r="K1352" s="10" t="n">
        <f aca="false">IF(I1352="","",IF(J1352="sq ft",ROUND(I1352*0.092903,0),I1352))</f>
        <v>13054</v>
      </c>
      <c r="L1352" s="13" t="n">
        <v>40552</v>
      </c>
      <c r="M1352" s="14" t="n">
        <f aca="false">IF(OR(H1352="",L1352=""),"",ROUND((H1352-L1352)/30.44,1))</f>
        <v>19.5</v>
      </c>
      <c r="N1352" s="7" t="str">
        <f aca="false">IF(AND(E1352&lt;&gt;"v2008",ISERROR(SEARCH("Villa",B1352))),"Commercial-scale","Residential unit")</f>
        <v>Commercial-scale</v>
      </c>
      <c r="O1352" s="7" t="s">
        <v>54</v>
      </c>
    </row>
    <row r="1353" customFormat="false" ht="15" hidden="false" customHeight="false" outlineLevel="0" collapsed="false">
      <c r="A1353" s="7" t="n">
        <v>10893051</v>
      </c>
      <c r="B1353" s="7" t="s">
        <v>498</v>
      </c>
      <c r="C1353" s="7" t="s">
        <v>54</v>
      </c>
      <c r="D1353" s="7" t="s">
        <v>93</v>
      </c>
      <c r="E1353" s="7" t="s">
        <v>467</v>
      </c>
      <c r="F1353" s="7" t="s">
        <v>49</v>
      </c>
      <c r="G1353" s="7"/>
      <c r="H1353" s="13" t="n">
        <v>41093</v>
      </c>
      <c r="I1353" s="10" t="n">
        <v>0</v>
      </c>
      <c r="J1353" s="7" t="s">
        <v>106</v>
      </c>
      <c r="K1353" s="10" t="n">
        <f aca="false">IF(I1353="","",IF(J1353="sq ft",ROUND(I1353*0.092903,0),I1353))</f>
        <v>0</v>
      </c>
      <c r="L1353" s="13" t="n">
        <v>41250</v>
      </c>
      <c r="M1353" s="14" t="n">
        <f aca="false">IF(OR(H1353="",L1353=""),"",ROUND((H1353-L1353)/30.44,1))</f>
        <v>-5.2</v>
      </c>
      <c r="N1353" s="7" t="str">
        <f aca="false">IF(AND(E1353&lt;&gt;"v2008",ISERROR(SEARCH("Villa",B1353))),"Commercial-scale","Residential unit")</f>
        <v>Residential unit</v>
      </c>
      <c r="O1353" s="7" t="s">
        <v>54</v>
      </c>
    </row>
    <row r="1354" customFormat="false" ht="15" hidden="false" customHeight="false" outlineLevel="0" collapsed="false">
      <c r="A1354" s="7" t="n">
        <v>10892749</v>
      </c>
      <c r="B1354" s="7" t="s">
        <v>498</v>
      </c>
      <c r="C1354" s="7" t="s">
        <v>54</v>
      </c>
      <c r="D1354" s="7" t="s">
        <v>93</v>
      </c>
      <c r="E1354" s="7" t="s">
        <v>467</v>
      </c>
      <c r="F1354" s="7" t="s">
        <v>50</v>
      </c>
      <c r="G1354" s="7"/>
      <c r="H1354" s="13" t="n">
        <v>41022</v>
      </c>
      <c r="I1354" s="10" t="n">
        <v>0</v>
      </c>
      <c r="J1354" s="7" t="s">
        <v>106</v>
      </c>
      <c r="K1354" s="10" t="n">
        <f aca="false">IF(I1354="","",IF(J1354="sq ft",ROUND(I1354*0.092903,0),I1354))</f>
        <v>0</v>
      </c>
      <c r="L1354" s="13" t="n">
        <v>40859</v>
      </c>
      <c r="M1354" s="14" t="n">
        <f aca="false">IF(OR(H1354="",L1354=""),"",ROUND((H1354-L1354)/30.44,1))</f>
        <v>5.4</v>
      </c>
      <c r="N1354" s="7" t="str">
        <f aca="false">IF(AND(E1354&lt;&gt;"v2008",ISERROR(SEARCH("Villa",B1354))),"Commercial-scale","Residential unit")</f>
        <v>Residential unit</v>
      </c>
      <c r="O1354" s="7" t="s">
        <v>54</v>
      </c>
    </row>
    <row r="1355" customFormat="false" ht="15" hidden="false" customHeight="false" outlineLevel="0" collapsed="false">
      <c r="A1355" s="7" t="n">
        <v>10120118</v>
      </c>
      <c r="B1355" s="7" t="s">
        <v>501</v>
      </c>
      <c r="C1355" s="7" t="s">
        <v>304</v>
      </c>
      <c r="D1355" s="7" t="s">
        <v>93</v>
      </c>
      <c r="E1355" s="7" t="s">
        <v>464</v>
      </c>
      <c r="F1355" s="7" t="s">
        <v>48</v>
      </c>
      <c r="G1355" s="7" t="n">
        <v>52</v>
      </c>
      <c r="H1355" s="13" t="n">
        <v>40074</v>
      </c>
      <c r="I1355" s="10" t="n">
        <v>5337296</v>
      </c>
      <c r="J1355" s="7" t="s">
        <v>106</v>
      </c>
      <c r="K1355" s="10" t="n">
        <f aca="false">IF(I1355="","",IF(J1355="sq ft",ROUND(I1355*0.092903,0),I1355))</f>
        <v>495851</v>
      </c>
      <c r="L1355" s="13" t="n">
        <v>39309</v>
      </c>
      <c r="M1355" s="14" t="n">
        <f aca="false">IF(OR(H1355="",L1355=""),"",ROUND((H1355-L1355)/30.44,1))</f>
        <v>25.1</v>
      </c>
      <c r="N1355" s="7" t="str">
        <f aca="false">IF(AND(E1355&lt;&gt;"v2008",ISERROR(SEARCH("Villa",B1355))),"Commercial-scale","Residential unit")</f>
        <v>Commercial-scale</v>
      </c>
      <c r="O1355" s="7" t="s">
        <v>304</v>
      </c>
    </row>
  </sheetData>
  <autoFilter ref="A1:O1355"/>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2026-07-29T16:00:35Z</dcterms:created>
  <dc:creator>openpyxl</dc:creator>
  <dc:description/>
  <dc:language>en-US</dc:language>
  <cp:lastModifiedBy/>
  <dcterms:modified xsi:type="dcterms:W3CDTF">2026-07-29T16:00:36Z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